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7" activeTab="0"/>
  </bookViews>
  <sheets>
    <sheet name="Einkommen 2004" sheetId="1" r:id="rId1"/>
    <sheet name="Ungleichverteilungen" sheetId="2" r:id="rId2"/>
    <sheet name="Einheitssteuer" sheetId="3" r:id="rId3"/>
  </sheets>
  <definedNames/>
  <calcPr fullCalcOnLoad="1" iterate="1" iterateCount="500" iterateDelta="5E-05"/>
</workbook>
</file>

<file path=xl/sharedStrings.xml><?xml version="1.0" encoding="utf-8"?>
<sst xmlns="http://schemas.openxmlformats.org/spreadsheetml/2006/main" count="114" uniqueCount="67">
  <si>
    <t>Lohn- und Einkommensteuer</t>
  </si>
  <si>
    <t>Einkommensteuerstatistik 2004 (Gewinnfälle)</t>
  </si>
  <si>
    <t>Einkommensteuerpflichtige einschl. nichtveranlagte Steuerpflichtige</t>
  </si>
  <si>
    <t>Gesamtbetrag der Einkünfte von ... bis unter ...
EUR</t>
  </si>
  <si>
    <t>Gesamtbetrag der Einkünfte</t>
  </si>
  <si>
    <t>festzusetzende Einkommensteuer</t>
  </si>
  <si>
    <t>Jahreseinkommen</t>
  </si>
  <si>
    <t>Steuerpflichtige</t>
  </si>
  <si>
    <t>%</t>
  </si>
  <si>
    <t>1000 EUR</t>
  </si>
  <si>
    <t>brutto</t>
  </si>
  <si>
    <t>netto</t>
  </si>
  <si>
    <t>0-2 500</t>
  </si>
  <si>
    <t>2 500-5 000</t>
  </si>
  <si>
    <t>5 000-7 500</t>
  </si>
  <si>
    <t>7 500-10 000</t>
  </si>
  <si>
    <t>10 000-12 500</t>
  </si>
  <si>
    <t>12 500-15 000</t>
  </si>
  <si>
    <t>15 000-20 000</t>
  </si>
  <si>
    <t>20 000-25 000</t>
  </si>
  <si>
    <t>25 000-30 000</t>
  </si>
  <si>
    <t>30 000-37 500</t>
  </si>
  <si>
    <t>37 500-50 000</t>
  </si>
  <si>
    <t>50 000-125 000</t>
  </si>
  <si>
    <t>125 000-250 000</t>
  </si>
  <si>
    <t>250 000-500 000</t>
  </si>
  <si>
    <t>500 000-1 000 000</t>
  </si>
  <si>
    <t>1 000 000odermehr</t>
  </si>
  <si>
    <t>Bundesamt für Statistik 2008-10-25 (Version 2.24.0 / 31.08.2007)</t>
  </si>
  <si>
    <t>Zusammen veranlagte Ehegatten werden als ein Steuerpflichtiger gezähl</t>
  </si>
  <si>
    <t>Steuersatz</t>
  </si>
  <si>
    <t>Wohlfahrtsfunktionen</t>
  </si>
  <si>
    <t>Total-Umverteilung (Mrd. EUR netto)</t>
  </si>
  <si>
    <t>Gini</t>
  </si>
  <si>
    <t>Zufallsbewegungen</t>
  </si>
  <si>
    <t>Theil</t>
  </si>
  <si>
    <t>Minimale Bewegung</t>
  </si>
  <si>
    <t>Hoover</t>
  </si>
  <si>
    <t>Indices</t>
  </si>
  <si>
    <t>Wirkung der Steuerprogression</t>
  </si>
  <si>
    <t>Entropiezunahme</t>
  </si>
  <si>
    <t>Umverteilung</t>
  </si>
  <si>
    <t>experimenteller Index</t>
  </si>
  <si>
    <t>Götz Kluge 2008-10-25</t>
  </si>
  <si>
    <t>Neid</t>
  </si>
  <si>
    <t>Steuerfälle</t>
  </si>
  <si>
    <t>Eink 1000 EUR brutto</t>
  </si>
  <si>
    <r>
      <t>Jahres-durchschnitt</t>
    </r>
    <r>
      <rPr>
        <vertAlign val="superscript"/>
        <sz val="10"/>
        <color indexed="8"/>
        <rFont val="Arial"/>
        <family val="2"/>
      </rPr>
      <t>[1]</t>
    </r>
    <r>
      <rPr>
        <sz val="10"/>
        <color indexed="8"/>
        <rFont val="Arial"/>
        <family val="2"/>
      </rPr>
      <t xml:space="preserve"> pro Steuerfall</t>
    </r>
  </si>
  <si>
    <t>relative Abweichung von Gleichverteilung</t>
  </si>
  <si>
    <t>kumulierte Einkünfte</t>
  </si>
  <si>
    <t>Berechnung des Ginikoeffizienten</t>
  </si>
  <si>
    <t>Berechnung des Hoover-Koeffizienten</t>
  </si>
  <si>
    <t>Berechnung der symmetrischen Theil-Redundanz</t>
  </si>
  <si>
    <t>Gini-Koeffizient</t>
  </si>
  <si>
    <t>Hoover-Ungleichverteilung</t>
  </si>
  <si>
    <t>Theil-Redundanz</t>
  </si>
  <si>
    <t>Index</t>
  </si>
  <si>
    <t>Wohlfahrt</t>
  </si>
  <si>
    <t>Anmerkungen:</t>
  </si>
  <si>
    <t>[1] Für die Berechnung des Gini-Koeffizienten müssen die Gruppeneinträge nach Jahresdurchschnittseinkommen aufsteigend sortiert sein.</t>
  </si>
  <si>
    <t>Experiment: Wie hätte die Situation mit einer Einheitssteuer ausgesehen?</t>
  </si>
  <si>
    <t>mit Einheitssteuer: Eink 1000 EUR brutto</t>
  </si>
  <si>
    <t>fiktiver Eineitssteuer-satz</t>
  </si>
  <si>
    <t>tatsächlicher Steuersatz 2004</t>
  </si>
  <si>
    <t>Gewinn pro Steuerfall</t>
  </si>
  <si>
    <t>Einheitssteuer mit Negativsteuer</t>
  </si>
  <si>
    <t>Freibetrag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</si>
</sst>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.000"/>
    <numFmt numFmtId="167" formatCode="0.00%"/>
    <numFmt numFmtId="168" formatCode="0.0000"/>
    <numFmt numFmtId="169" formatCode="0"/>
    <numFmt numFmtId="170" formatCode="0.00E+000"/>
  </numFmts>
  <fonts count="12">
    <font>
      <sz val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color indexed="1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i/>
      <sz val="10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 horizontal="center" wrapText="1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166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 wrapText="1"/>
    </xf>
    <xf numFmtId="167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/>
    </xf>
    <xf numFmtId="164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5" fillId="0" borderId="0" xfId="0" applyFont="1" applyAlignment="1">
      <alignment horizontal="center" wrapText="1"/>
    </xf>
    <xf numFmtId="164" fontId="0" fillId="0" borderId="0" xfId="0" applyAlignment="1">
      <alignment wrapText="1"/>
    </xf>
    <xf numFmtId="164" fontId="5" fillId="0" borderId="1" xfId="0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8" fontId="5" fillId="0" borderId="0" xfId="0" applyNumberFormat="1" applyFont="1" applyAlignment="1">
      <alignment/>
    </xf>
    <xf numFmtId="164" fontId="5" fillId="0" borderId="0" xfId="0" applyFont="1" applyAlignment="1">
      <alignment/>
    </xf>
    <xf numFmtId="170" fontId="5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5" fillId="0" borderId="0" xfId="0" applyFont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4" fontId="5" fillId="0" borderId="1" xfId="0" applyFont="1" applyBorder="1" applyAlignment="1">
      <alignment/>
    </xf>
    <xf numFmtId="166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/>
    </xf>
    <xf numFmtId="166" fontId="5" fillId="0" borderId="1" xfId="0" applyNumberFormat="1" applyFont="1" applyBorder="1" applyAlignment="1">
      <alignment/>
    </xf>
    <xf numFmtId="168" fontId="0" fillId="0" borderId="0" xfId="0" applyNumberFormat="1" applyAlignment="1">
      <alignment/>
    </xf>
    <xf numFmtId="164" fontId="5" fillId="0" borderId="0" xfId="0" applyFont="1" applyBorder="1" applyAlignment="1">
      <alignment horizontal="right"/>
    </xf>
    <xf numFmtId="164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4" fontId="8" fillId="0" borderId="0" xfId="0" applyFont="1" applyAlignment="1">
      <alignment/>
    </xf>
    <xf numFmtId="166" fontId="8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10" fillId="0" borderId="1" xfId="0" applyFont="1" applyBorder="1" applyAlignment="1">
      <alignment horizontal="center" wrapText="1"/>
    </xf>
    <xf numFmtId="164" fontId="9" fillId="0" borderId="0" xfId="0" applyFont="1" applyAlignment="1">
      <alignment horizontal="center" wrapText="1"/>
    </xf>
    <xf numFmtId="164" fontId="0" fillId="0" borderId="0" xfId="0" applyFont="1" applyAlignment="1">
      <alignment horizontal="center" wrapText="1"/>
    </xf>
    <xf numFmtId="169" fontId="5" fillId="0" borderId="1" xfId="0" applyNumberFormat="1" applyFont="1" applyBorder="1" applyAlignment="1">
      <alignment horizontal="right"/>
    </xf>
    <xf numFmtId="169" fontId="5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9" fontId="5" fillId="0" borderId="0" xfId="0" applyNumberFormat="1" applyFont="1" applyBorder="1" applyAlignment="1">
      <alignment horizontal="right"/>
    </xf>
    <xf numFmtId="164" fontId="9" fillId="0" borderId="2" xfId="0" applyFont="1" applyBorder="1" applyAlignment="1">
      <alignment horizontal="center" wrapText="1"/>
    </xf>
    <xf numFmtId="164" fontId="9" fillId="0" borderId="2" xfId="0" applyFont="1" applyBorder="1" applyAlignment="1">
      <alignment horizontal="right"/>
    </xf>
    <xf numFmtId="166" fontId="11" fillId="2" borderId="2" xfId="0" applyNumberFormat="1" applyFont="1" applyFill="1" applyBorder="1" applyAlignment="1">
      <alignment horizontal="right"/>
    </xf>
    <xf numFmtId="168" fontId="11" fillId="2" borderId="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I42"/>
  <sheetViews>
    <sheetView tabSelected="1" workbookViewId="0" topLeftCell="A1">
      <selection activeCell="A1" sqref="A1"/>
    </sheetView>
  </sheetViews>
  <sheetFormatPr defaultColWidth="12.57421875" defaultRowHeight="12.75"/>
  <cols>
    <col min="1" max="2" width="20.421875" style="0" customWidth="1"/>
    <col min="3" max="3" width="5.140625" style="0" customWidth="1"/>
    <col min="4" max="4" width="11.57421875" style="0" customWidth="1"/>
    <col min="5" max="5" width="5.140625" style="0" customWidth="1"/>
    <col min="6" max="6" width="16.8515625" style="0" customWidth="1"/>
    <col min="7" max="7" width="7.7109375" style="0" customWidth="1"/>
    <col min="8" max="16384" width="11.57421875" style="0" customWidth="1"/>
  </cols>
  <sheetData>
    <row r="6" spans="1:7" ht="12">
      <c r="A6" s="1" t="s">
        <v>0</v>
      </c>
      <c r="B6" s="1"/>
      <c r="C6" s="1"/>
      <c r="D6" s="1"/>
      <c r="E6" s="1"/>
      <c r="F6" s="1"/>
      <c r="G6" s="1"/>
    </row>
    <row r="7" spans="1:7" ht="12">
      <c r="A7" s="1" t="s">
        <v>1</v>
      </c>
      <c r="B7" s="1"/>
      <c r="C7" s="1"/>
      <c r="D7" s="1"/>
      <c r="E7" s="1"/>
      <c r="F7" s="1"/>
      <c r="G7" s="1"/>
    </row>
    <row r="8" spans="1:7" ht="12">
      <c r="A8" s="1" t="s">
        <v>2</v>
      </c>
      <c r="B8" s="1"/>
      <c r="C8" s="1"/>
      <c r="D8" s="1"/>
      <c r="E8" s="1"/>
      <c r="F8" s="1"/>
      <c r="G8" s="1"/>
    </row>
    <row r="9" spans="1:9" ht="23.25" customHeight="1">
      <c r="A9" s="2" t="s">
        <v>3</v>
      </c>
      <c r="B9" s="2" t="s">
        <v>4</v>
      </c>
      <c r="C9" s="2"/>
      <c r="D9" s="2"/>
      <c r="E9" s="2"/>
      <c r="F9" s="2" t="s">
        <v>5</v>
      </c>
      <c r="G9" s="2"/>
      <c r="H9" s="3" t="s">
        <v>6</v>
      </c>
      <c r="I9" s="3"/>
    </row>
    <row r="10" spans="1:9" ht="12">
      <c r="A10" s="2"/>
      <c r="B10" s="4" t="s">
        <v>7</v>
      </c>
      <c r="C10" s="4" t="s">
        <v>8</v>
      </c>
      <c r="D10" s="4" t="s">
        <v>9</v>
      </c>
      <c r="E10" s="4" t="s">
        <v>8</v>
      </c>
      <c r="F10" s="4" t="s">
        <v>9</v>
      </c>
      <c r="G10" s="4" t="s">
        <v>8</v>
      </c>
      <c r="H10" s="5" t="s">
        <v>10</v>
      </c>
      <c r="I10" s="5" t="s">
        <v>11</v>
      </c>
    </row>
    <row r="11" spans="1:9" ht="12">
      <c r="A11" s="6" t="s">
        <v>12</v>
      </c>
      <c r="B11" s="6">
        <v>5043009</v>
      </c>
      <c r="C11" s="7">
        <v>14.4</v>
      </c>
      <c r="D11" s="6">
        <v>3291602</v>
      </c>
      <c r="E11" s="7">
        <v>0.30000000000000004</v>
      </c>
      <c r="F11" s="6">
        <v>32914</v>
      </c>
      <c r="G11" s="7">
        <v>0</v>
      </c>
      <c r="H11" s="8">
        <f>D11/B11</f>
        <v>0.6527059539255234</v>
      </c>
      <c r="I11" s="8">
        <f>(D11-F11)/B11</f>
        <v>0.6461792949407784</v>
      </c>
    </row>
    <row r="12" spans="1:9" ht="12">
      <c r="A12" s="6" t="s">
        <v>13</v>
      </c>
      <c r="B12" s="6">
        <v>1789731</v>
      </c>
      <c r="C12" s="7">
        <v>5.1</v>
      </c>
      <c r="D12" s="6">
        <v>6557340</v>
      </c>
      <c r="E12" s="7">
        <v>0.6000000000000001</v>
      </c>
      <c r="F12" s="6">
        <v>57710</v>
      </c>
      <c r="G12" s="7">
        <v>0</v>
      </c>
      <c r="H12" s="8">
        <f>D12/B12</f>
        <v>3.6638690395372264</v>
      </c>
      <c r="I12" s="8">
        <f>(D12-F12)/B12</f>
        <v>3.631623970306152</v>
      </c>
    </row>
    <row r="13" spans="1:9" ht="12">
      <c r="A13" s="6" t="s">
        <v>14</v>
      </c>
      <c r="B13" s="6">
        <v>1658405</v>
      </c>
      <c r="C13" s="7">
        <v>4.7</v>
      </c>
      <c r="D13" s="6">
        <v>10337526</v>
      </c>
      <c r="E13" s="7">
        <v>1</v>
      </c>
      <c r="F13" s="6">
        <v>92582</v>
      </c>
      <c r="G13" s="7">
        <v>0.1</v>
      </c>
      <c r="H13" s="8">
        <f>D13/B13</f>
        <v>6.233414636352399</v>
      </c>
      <c r="I13" s="8">
        <f>(D13-F13)/B13</f>
        <v>6.177588707221698</v>
      </c>
    </row>
    <row r="14" spans="1:9" ht="12">
      <c r="A14" s="6" t="s">
        <v>15</v>
      </c>
      <c r="B14" s="6">
        <v>1609017</v>
      </c>
      <c r="C14" s="7">
        <v>4.6</v>
      </c>
      <c r="D14" s="6">
        <v>14039950</v>
      </c>
      <c r="E14" s="7">
        <v>1.3</v>
      </c>
      <c r="F14" s="6">
        <v>149812</v>
      </c>
      <c r="G14" s="7">
        <v>0.1</v>
      </c>
      <c r="H14" s="8">
        <f>D14/B14</f>
        <v>8.725793450286728</v>
      </c>
      <c r="I14" s="8">
        <f>(D14-F14)/B14</f>
        <v>8.632685670816405</v>
      </c>
    </row>
    <row r="15" spans="1:9" ht="12">
      <c r="A15" s="6" t="s">
        <v>16</v>
      </c>
      <c r="B15" s="6">
        <v>1436832</v>
      </c>
      <c r="C15" s="7">
        <v>4.1</v>
      </c>
      <c r="D15" s="6">
        <v>16119462</v>
      </c>
      <c r="E15" s="7">
        <v>1.5</v>
      </c>
      <c r="F15" s="6">
        <v>349952</v>
      </c>
      <c r="G15" s="7">
        <v>0.2</v>
      </c>
      <c r="H15" s="8">
        <f>D15/B15</f>
        <v>11.218752087926772</v>
      </c>
      <c r="I15" s="8">
        <f>(D15-F15)/B15</f>
        <v>10.975194037994699</v>
      </c>
    </row>
    <row r="16" spans="1:9" ht="12">
      <c r="A16" s="6" t="s">
        <v>17</v>
      </c>
      <c r="B16" s="6">
        <v>1371636</v>
      </c>
      <c r="C16" s="7">
        <v>3.9</v>
      </c>
      <c r="D16" s="6">
        <v>18862872</v>
      </c>
      <c r="E16" s="7">
        <v>1.8</v>
      </c>
      <c r="F16" s="6">
        <v>746770</v>
      </c>
      <c r="G16" s="7">
        <v>0.4</v>
      </c>
      <c r="H16" s="8">
        <f>D16/B16</f>
        <v>13.752097495253842</v>
      </c>
      <c r="I16" s="8">
        <f>(D16-F16)/B16</f>
        <v>13.207660049750809</v>
      </c>
    </row>
    <row r="17" spans="1:9" ht="12">
      <c r="A17" s="6" t="s">
        <v>18</v>
      </c>
      <c r="B17" s="6">
        <v>2833254</v>
      </c>
      <c r="C17" s="7">
        <v>8.1</v>
      </c>
      <c r="D17" s="6">
        <v>49611380</v>
      </c>
      <c r="E17" s="7">
        <v>4.7</v>
      </c>
      <c r="F17" s="6">
        <v>3235962</v>
      </c>
      <c r="G17" s="7">
        <v>1.8</v>
      </c>
      <c r="H17" s="8">
        <f>D17/B17</f>
        <v>17.510389114424616</v>
      </c>
      <c r="I17" s="8">
        <f>(D17-F17)/B17</f>
        <v>16.368252899316474</v>
      </c>
    </row>
    <row r="18" spans="1:9" ht="12">
      <c r="A18" s="6" t="s">
        <v>19</v>
      </c>
      <c r="B18" s="6">
        <v>3059569</v>
      </c>
      <c r="C18" s="7">
        <v>8.7</v>
      </c>
      <c r="D18" s="6">
        <v>68958603</v>
      </c>
      <c r="E18" s="7">
        <v>6.6</v>
      </c>
      <c r="F18" s="6">
        <v>6186774</v>
      </c>
      <c r="G18" s="7">
        <v>3.4</v>
      </c>
      <c r="H18" s="8">
        <f>D18/B18</f>
        <v>22.538665740174515</v>
      </c>
      <c r="I18" s="8">
        <f>(D18-F18)/B18</f>
        <v>20.516559358524027</v>
      </c>
    </row>
    <row r="19" spans="1:9" ht="12">
      <c r="A19" s="6" t="s">
        <v>20</v>
      </c>
      <c r="B19" s="6">
        <v>3099288</v>
      </c>
      <c r="C19" s="7">
        <v>8.8</v>
      </c>
      <c r="D19" s="6">
        <v>85139731</v>
      </c>
      <c r="E19" s="7">
        <v>8.1</v>
      </c>
      <c r="F19" s="6">
        <v>9436505</v>
      </c>
      <c r="G19" s="7">
        <v>5.2</v>
      </c>
      <c r="H19" s="8">
        <f>D19/B19</f>
        <v>27.47073876322562</v>
      </c>
      <c r="I19" s="8">
        <f>(D19-F19)/B19</f>
        <v>24.42600558579906</v>
      </c>
    </row>
    <row r="20" spans="1:9" ht="12">
      <c r="A20" s="6" t="s">
        <v>21</v>
      </c>
      <c r="B20" s="6">
        <v>3743779</v>
      </c>
      <c r="C20" s="7">
        <v>10.7</v>
      </c>
      <c r="D20" s="6">
        <v>125480071</v>
      </c>
      <c r="E20" s="7">
        <v>11.9</v>
      </c>
      <c r="F20" s="6">
        <v>16512644</v>
      </c>
      <c r="G20" s="7">
        <v>9.1</v>
      </c>
      <c r="H20" s="8">
        <f>D20/B20</f>
        <v>33.51695465998394</v>
      </c>
      <c r="I20" s="8">
        <f>(D20-F20)/B20</f>
        <v>29.106265888023838</v>
      </c>
    </row>
    <row r="21" spans="1:9" ht="12">
      <c r="A21" s="6" t="s">
        <v>22</v>
      </c>
      <c r="B21" s="6">
        <v>3866269</v>
      </c>
      <c r="C21" s="7">
        <v>11</v>
      </c>
      <c r="D21" s="6">
        <v>166853071</v>
      </c>
      <c r="E21" s="7">
        <v>15.9</v>
      </c>
      <c r="F21" s="6">
        <v>26077358</v>
      </c>
      <c r="G21" s="7">
        <v>14.4</v>
      </c>
      <c r="H21" s="8">
        <f>D21/B21</f>
        <v>43.15609467421951</v>
      </c>
      <c r="I21" s="8">
        <f>(D21-F21)/B21</f>
        <v>36.41125669217532</v>
      </c>
    </row>
    <row r="22" spans="1:9" ht="12">
      <c r="A22" s="6" t="s">
        <v>23</v>
      </c>
      <c r="B22" s="6">
        <v>4971433</v>
      </c>
      <c r="C22" s="7">
        <v>14.2</v>
      </c>
      <c r="D22" s="6">
        <v>348327773</v>
      </c>
      <c r="E22" s="7">
        <v>33.1</v>
      </c>
      <c r="F22" s="6">
        <v>72418715</v>
      </c>
      <c r="G22" s="7">
        <v>40</v>
      </c>
      <c r="H22" s="8">
        <f>D22/B22</f>
        <v>70.06586893557652</v>
      </c>
      <c r="I22" s="8">
        <f>(D22-F22)/B22</f>
        <v>55.49889900960146</v>
      </c>
    </row>
    <row r="23" spans="1:9" ht="12">
      <c r="A23" s="6" t="s">
        <v>24</v>
      </c>
      <c r="B23" s="6">
        <v>419001</v>
      </c>
      <c r="C23" s="7">
        <v>1.2</v>
      </c>
      <c r="D23" s="6">
        <v>68700899</v>
      </c>
      <c r="E23" s="7">
        <v>6.5</v>
      </c>
      <c r="F23" s="6">
        <v>20773983</v>
      </c>
      <c r="G23" s="7">
        <v>11.5</v>
      </c>
      <c r="H23" s="8">
        <f>D23/B23</f>
        <v>163.96356810604271</v>
      </c>
      <c r="I23" s="8">
        <f>(D23-F23)/B23</f>
        <v>114.38377474039441</v>
      </c>
    </row>
    <row r="24" spans="1:9" ht="12">
      <c r="A24" s="6" t="s">
        <v>25</v>
      </c>
      <c r="B24" s="6">
        <v>87869</v>
      </c>
      <c r="C24" s="7">
        <v>0.30000000000000004</v>
      </c>
      <c r="D24" s="6">
        <v>29155244</v>
      </c>
      <c r="E24" s="7">
        <v>2.8</v>
      </c>
      <c r="F24" s="6">
        <v>10154856</v>
      </c>
      <c r="G24" s="7">
        <v>5.6</v>
      </c>
      <c r="H24" s="8">
        <f>D24/B24</f>
        <v>331.8035257030352</v>
      </c>
      <c r="I24" s="8">
        <f>(D24-F24)/B24</f>
        <v>216.23539587340244</v>
      </c>
    </row>
    <row r="25" spans="1:9" ht="12">
      <c r="A25" s="6" t="s">
        <v>26</v>
      </c>
      <c r="B25" s="6">
        <v>21729</v>
      </c>
      <c r="C25" s="7">
        <v>0.1</v>
      </c>
      <c r="D25" s="6">
        <v>14560498</v>
      </c>
      <c r="E25" s="7">
        <v>1.4</v>
      </c>
      <c r="F25" s="6">
        <v>5237853</v>
      </c>
      <c r="G25" s="7">
        <v>2.9</v>
      </c>
      <c r="H25" s="8">
        <f>D25/B25</f>
        <v>670.0951723503152</v>
      </c>
      <c r="I25" s="8">
        <f>(D25-F25)/B25</f>
        <v>429.04160338717844</v>
      </c>
    </row>
    <row r="26" spans="1:9" ht="12">
      <c r="A26" s="6" t="s">
        <v>27</v>
      </c>
      <c r="B26" s="6">
        <v>9688</v>
      </c>
      <c r="C26" s="7">
        <v>0</v>
      </c>
      <c r="D26" s="6">
        <v>26553938</v>
      </c>
      <c r="E26" s="7">
        <v>2.5</v>
      </c>
      <c r="F26" s="6">
        <v>9375950</v>
      </c>
      <c r="G26" s="7">
        <v>5.2</v>
      </c>
      <c r="H26" s="8">
        <f>D26/B26</f>
        <v>2740.9101981833196</v>
      </c>
      <c r="I26" s="8">
        <f>(D26-F26)/B26</f>
        <v>1773.1201486374896</v>
      </c>
    </row>
    <row r="27" spans="1:9" ht="12">
      <c r="A27" s="1"/>
      <c r="B27" s="1">
        <f>SUM(B11:B26)</f>
        <v>35020509</v>
      </c>
      <c r="C27" s="1"/>
      <c r="D27" s="1">
        <f>SUM(D11:D26)</f>
        <v>1052549960</v>
      </c>
      <c r="E27" s="1"/>
      <c r="F27" s="1">
        <f>SUM(F11:F26)</f>
        <v>180840340</v>
      </c>
      <c r="G27" s="9"/>
      <c r="H27" s="8">
        <f>D27/B27</f>
        <v>30.055244485452796</v>
      </c>
      <c r="I27" s="8">
        <f>(D27-F27)/B27</f>
        <v>24.891403491594026</v>
      </c>
    </row>
    <row r="28" spans="1:9" ht="12">
      <c r="A28" s="1"/>
      <c r="B28" s="1"/>
      <c r="C28" s="1"/>
      <c r="D28" s="1"/>
      <c r="E28" s="1"/>
      <c r="F28" s="1"/>
      <c r="G28" s="1"/>
      <c r="H28" s="10"/>
      <c r="I28" s="10"/>
    </row>
    <row r="29" spans="1:9" ht="14.25">
      <c r="A29" s="11" t="s">
        <v>28</v>
      </c>
      <c r="B29" s="11" t="s">
        <v>29</v>
      </c>
      <c r="C29" s="1"/>
      <c r="D29" s="1"/>
      <c r="E29" s="1"/>
      <c r="F29" s="12" t="s">
        <v>30</v>
      </c>
      <c r="G29" s="13">
        <f>F27/D27</f>
        <v>0.1718116449313247</v>
      </c>
      <c r="H29" s="10"/>
      <c r="I29" s="10"/>
    </row>
    <row r="30" spans="8:9" ht="12">
      <c r="H30" s="10"/>
      <c r="I30" s="10"/>
    </row>
    <row r="31" spans="1:9" ht="12">
      <c r="A31" s="10"/>
      <c r="B31" s="10"/>
      <c r="C31" s="10"/>
      <c r="D31" s="10"/>
      <c r="E31" s="10"/>
      <c r="F31" s="10"/>
      <c r="G31" s="10"/>
      <c r="H31" s="3" t="s">
        <v>31</v>
      </c>
      <c r="I31" s="3"/>
    </row>
    <row r="32" spans="1:9" ht="12">
      <c r="A32" s="10"/>
      <c r="B32" s="3" t="s">
        <v>32</v>
      </c>
      <c r="C32" s="3"/>
      <c r="D32" s="3"/>
      <c r="E32" s="10"/>
      <c r="F32" s="10"/>
      <c r="G32" s="10" t="s">
        <v>33</v>
      </c>
      <c r="H32" s="8">
        <f>Ungleichverteilungen!F26</f>
        <v>14.665642140749346</v>
      </c>
      <c r="I32" s="8">
        <f>Ungleichverteilungen!F51</f>
        <v>13.10600244046167</v>
      </c>
    </row>
    <row r="33" spans="1:9" ht="12">
      <c r="A33" s="10"/>
      <c r="B33" s="14" t="s">
        <v>34</v>
      </c>
      <c r="C33" s="14"/>
      <c r="D33" s="15">
        <f>(D27-F27)*I38/1000000</f>
        <v>481.0467098993661</v>
      </c>
      <c r="E33" s="10"/>
      <c r="F33" s="10"/>
      <c r="G33" s="10" t="s">
        <v>35</v>
      </c>
      <c r="H33" s="8">
        <f>Ungleichverteilungen!H26</f>
        <v>15.818267473046895</v>
      </c>
      <c r="I33" s="8">
        <f>Ungleichverteilungen!H51</f>
        <v>14.334649743501249</v>
      </c>
    </row>
    <row r="34" spans="1:9" ht="12">
      <c r="A34" s="10"/>
      <c r="B34" s="14" t="s">
        <v>36</v>
      </c>
      <c r="C34" s="14"/>
      <c r="D34" s="15">
        <f>(D27-F27)*I39/1000000</f>
        <v>292.51069599589647</v>
      </c>
      <c r="E34" s="10"/>
      <c r="F34" s="10"/>
      <c r="G34" s="10" t="s">
        <v>37</v>
      </c>
      <c r="H34" s="8">
        <f>Ungleichverteilungen!G26</f>
        <v>19.052729954108322</v>
      </c>
      <c r="I34" s="8">
        <f>Ungleichverteilungen!G51</f>
        <v>16.53884939262601</v>
      </c>
    </row>
    <row r="35" spans="1:9" ht="12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2">
      <c r="A36" s="10"/>
      <c r="B36" s="10"/>
      <c r="C36" s="10"/>
      <c r="D36" s="10"/>
      <c r="E36" s="10"/>
      <c r="F36" s="10"/>
      <c r="G36" s="10"/>
      <c r="H36" s="3" t="s">
        <v>38</v>
      </c>
      <c r="I36" s="3"/>
    </row>
    <row r="37" spans="1:9" ht="12">
      <c r="A37" s="10"/>
      <c r="B37" s="3" t="s">
        <v>39</v>
      </c>
      <c r="C37" s="3"/>
      <c r="D37" s="3"/>
      <c r="E37" s="10"/>
      <c r="F37" s="10"/>
      <c r="G37" s="10" t="s">
        <v>33</v>
      </c>
      <c r="H37" s="13">
        <f>Ungleichverteilungen!F25</f>
        <v>0.5120438249022481</v>
      </c>
      <c r="I37" s="13">
        <f>Ungleichverteilungen!F50</f>
        <v>0.4734727415074186</v>
      </c>
    </row>
    <row r="38" spans="1:9" ht="12">
      <c r="A38" s="10"/>
      <c r="B38" s="14" t="s">
        <v>40</v>
      </c>
      <c r="C38" s="14"/>
      <c r="D38" s="13">
        <f>H38-I38</f>
        <v>0.09002889251378199</v>
      </c>
      <c r="E38" s="10"/>
      <c r="F38" s="10"/>
      <c r="G38" s="10" t="s">
        <v>35</v>
      </c>
      <c r="H38" s="13">
        <f>Ungleichverteilungen!H25</f>
        <v>0.6418717296954642</v>
      </c>
      <c r="I38" s="13">
        <f>Ungleichverteilungen!H50</f>
        <v>0.5518428371816823</v>
      </c>
    </row>
    <row r="39" spans="2:9" ht="12">
      <c r="B39" s="14" t="s">
        <v>41</v>
      </c>
      <c r="C39" s="14"/>
      <c r="D39" s="13">
        <f>H39-I39</f>
        <v>0.030516572222288596</v>
      </c>
      <c r="E39" s="10"/>
      <c r="F39" s="10"/>
      <c r="G39" s="10" t="s">
        <v>37</v>
      </c>
      <c r="H39" s="13">
        <f>Ungleichverteilungen!G25</f>
        <v>0.36607636103808305</v>
      </c>
      <c r="I39" s="13">
        <f>Ungleichverteilungen!G50</f>
        <v>0.33555978881579446</v>
      </c>
    </row>
    <row r="40" spans="1:9" ht="12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2">
      <c r="A41" s="10"/>
      <c r="B41" s="10"/>
      <c r="C41" s="10"/>
      <c r="D41" s="10"/>
      <c r="E41" s="10"/>
      <c r="F41" s="10"/>
      <c r="G41" s="10"/>
      <c r="H41" s="3" t="s">
        <v>42</v>
      </c>
      <c r="I41" s="3"/>
    </row>
    <row r="42" spans="1:9" ht="12">
      <c r="A42" s="16" t="s">
        <v>43</v>
      </c>
      <c r="B42" s="10"/>
      <c r="C42" s="10"/>
      <c r="D42" s="10"/>
      <c r="E42" s="10"/>
      <c r="F42" s="10"/>
      <c r="G42" s="10" t="s">
        <v>44</v>
      </c>
      <c r="H42" s="13">
        <f>1-EXP(H39-H38)</f>
        <v>0.24103177644159546</v>
      </c>
      <c r="I42" s="13">
        <f>1-EXP(I39-I38)</f>
        <v>0.194492727913802</v>
      </c>
    </row>
  </sheetData>
  <sheetProtection/>
  <mergeCells count="13">
    <mergeCell ref="A9:A10"/>
    <mergeCell ref="B9:E9"/>
    <mergeCell ref="F9:G9"/>
    <mergeCell ref="H9:I9"/>
    <mergeCell ref="H31:I31"/>
    <mergeCell ref="B32:D32"/>
    <mergeCell ref="B33:C33"/>
    <mergeCell ref="B34:C34"/>
    <mergeCell ref="H36:I36"/>
    <mergeCell ref="B37:D37"/>
    <mergeCell ref="B38:C38"/>
    <mergeCell ref="B39:C39"/>
    <mergeCell ref="H41:I4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J70"/>
  <sheetViews>
    <sheetView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14.140625" style="0" customWidth="1"/>
    <col min="3" max="4" width="15.28125" style="0" customWidth="1"/>
    <col min="5" max="5" width="11.57421875" style="0" customWidth="1"/>
    <col min="6" max="8" width="15.28125" style="0" customWidth="1"/>
    <col min="9" max="9" width="11.57421875" style="0" customWidth="1"/>
    <col min="10" max="16384" width="11.57421875" style="0" customWidth="1"/>
  </cols>
  <sheetData>
    <row r="5" spans="1:10" ht="42" customHeight="1">
      <c r="A5" s="17" t="s">
        <v>45</v>
      </c>
      <c r="B5" s="18" t="s">
        <v>46</v>
      </c>
      <c r="C5" s="18" t="s">
        <v>47</v>
      </c>
      <c r="D5" s="19" t="s">
        <v>48</v>
      </c>
      <c r="E5" s="19" t="s">
        <v>49</v>
      </c>
      <c r="F5" s="19" t="s">
        <v>50</v>
      </c>
      <c r="G5" s="19" t="s">
        <v>51</v>
      </c>
      <c r="H5" s="19" t="s">
        <v>52</v>
      </c>
      <c r="I5" s="20"/>
      <c r="J5" s="20"/>
    </row>
    <row r="6" spans="1:10" ht="12">
      <c r="A6" s="21">
        <f>'Einkommen 2004'!B11</f>
        <v>5043009</v>
      </c>
      <c r="B6" s="21">
        <f>'Einkommen 2004'!D11</f>
        <v>3291602</v>
      </c>
      <c r="C6" s="22">
        <f>B6/A6</f>
        <v>0.6527059539255234</v>
      </c>
      <c r="D6" s="23">
        <f>B6/B$22-A6/A$22</f>
        <v>-0.14087432622897902</v>
      </c>
      <c r="E6" s="24">
        <f>B6</f>
        <v>3291602</v>
      </c>
      <c r="F6" s="25">
        <f>(2*E6-B6)*A6</f>
        <v>16599578510418</v>
      </c>
      <c r="G6" s="23">
        <f>ABS(D6)</f>
        <v>0.14087432622897902</v>
      </c>
      <c r="H6" s="23">
        <f>LN(C6)*(D6)</f>
        <v>0.060101009726901654</v>
      </c>
      <c r="I6" s="26"/>
      <c r="J6" s="27"/>
    </row>
    <row r="7" spans="1:10" ht="12">
      <c r="A7" s="21">
        <f>'Einkommen 2004'!B12</f>
        <v>1789731</v>
      </c>
      <c r="B7" s="21">
        <f>'Einkommen 2004'!D12</f>
        <v>6557340</v>
      </c>
      <c r="C7" s="22">
        <f>B7/A7</f>
        <v>3.6638690395372264</v>
      </c>
      <c r="D7" s="23">
        <f>B7/B$22-A7/A$22</f>
        <v>-0.04487526916840501</v>
      </c>
      <c r="E7" s="24">
        <f>B7+E6</f>
        <v>9848942</v>
      </c>
      <c r="F7" s="25">
        <f>(2*E7-B7)*A7</f>
        <v>23518038953664</v>
      </c>
      <c r="G7" s="23">
        <f>ABS(D7)</f>
        <v>0.04487526916840501</v>
      </c>
      <c r="H7" s="23">
        <f>LN(C7)*(D7)</f>
        <v>-0.05827142122350903</v>
      </c>
      <c r="I7" s="26"/>
      <c r="J7" s="27"/>
    </row>
    <row r="8" spans="1:10" ht="12">
      <c r="A8" s="21">
        <f>'Einkommen 2004'!B13</f>
        <v>1658405</v>
      </c>
      <c r="B8" s="21">
        <f>'Einkommen 2004'!D13</f>
        <v>10337526</v>
      </c>
      <c r="C8" s="22">
        <f>B8/A8</f>
        <v>6.233414636352399</v>
      </c>
      <c r="D8" s="23">
        <f>B8/B$22-A8/A$22</f>
        <v>-0.03753383994323399</v>
      </c>
      <c r="E8" s="24">
        <f>B8+E7</f>
        <v>20186468</v>
      </c>
      <c r="F8" s="25">
        <f>(2*E8-B8)*A8</f>
        <v>49810874121050</v>
      </c>
      <c r="G8" s="23">
        <f>ABS(D8)</f>
        <v>0.03753383994323399</v>
      </c>
      <c r="H8" s="23">
        <f>LN(C8)*(D8)</f>
        <v>-0.06868408497266985</v>
      </c>
      <c r="I8" s="26"/>
      <c r="J8" s="27"/>
    </row>
    <row r="9" spans="1:10" ht="12">
      <c r="A9" s="21">
        <f>'Einkommen 2004'!B14</f>
        <v>1609017</v>
      </c>
      <c r="B9" s="21">
        <f>'Einkommen 2004'!D14</f>
        <v>14039950</v>
      </c>
      <c r="C9" s="22">
        <f>B9/A9</f>
        <v>8.725793450286728</v>
      </c>
      <c r="D9" s="23">
        <f>B9/B$22-A9/A$22</f>
        <v>-0.03260600505485725</v>
      </c>
      <c r="E9" s="24">
        <f>B9+E8</f>
        <v>34226418</v>
      </c>
      <c r="F9" s="25">
        <f>(2*E9-B9)*A9</f>
        <v>87551258593062</v>
      </c>
      <c r="G9" s="23">
        <f>ABS(D9)</f>
        <v>0.03260600505485725</v>
      </c>
      <c r="H9" s="23">
        <f>LN(C9)*(D9)</f>
        <v>-0.07063384761503402</v>
      </c>
      <c r="I9" s="26"/>
      <c r="J9" s="27"/>
    </row>
    <row r="10" spans="1:10" ht="12">
      <c r="A10" s="21">
        <f>'Einkommen 2004'!B15</f>
        <v>1436832</v>
      </c>
      <c r="B10" s="21">
        <f>'Einkommen 2004'!D15</f>
        <v>16119462</v>
      </c>
      <c r="C10" s="22">
        <f>B10/A10</f>
        <v>11.218752087926772</v>
      </c>
      <c r="D10" s="23">
        <f>B10/B$22-A10/A$22</f>
        <v>-0.0257136250753571</v>
      </c>
      <c r="E10" s="24">
        <f>B10+E9</f>
        <v>50345880</v>
      </c>
      <c r="F10" s="25">
        <f>(2*E10-B10)*A10</f>
        <v>121516184079936</v>
      </c>
      <c r="G10" s="23">
        <f>ABS(D10)</f>
        <v>0.0257136250753571</v>
      </c>
      <c r="H10" s="23">
        <f>LN(C10)*(D10)</f>
        <v>-0.062164917265819866</v>
      </c>
      <c r="I10" s="26"/>
      <c r="J10" s="27"/>
    </row>
    <row r="11" spans="1:10" ht="12">
      <c r="A11" s="21">
        <f>'Einkommen 2004'!B16</f>
        <v>1371636</v>
      </c>
      <c r="B11" s="21">
        <f>'Einkommen 2004'!D16</f>
        <v>18862872</v>
      </c>
      <c r="C11" s="22">
        <f>B11/A11</f>
        <v>13.752097495253842</v>
      </c>
      <c r="D11" s="23">
        <f>B11/B$22-A11/A$22</f>
        <v>-0.021245531494817147</v>
      </c>
      <c r="E11" s="24">
        <f>B11+E10</f>
        <v>69208752</v>
      </c>
      <c r="F11" s="25">
        <f>(2*E11-B11)*A11</f>
        <v>163985437217952</v>
      </c>
      <c r="G11" s="23">
        <f>ABS(D11)</f>
        <v>0.021245531494817147</v>
      </c>
      <c r="H11" s="23">
        <f>LN(C11)*(D11)</f>
        <v>-0.055688603541581096</v>
      </c>
      <c r="I11" s="26"/>
      <c r="J11" s="27"/>
    </row>
    <row r="12" spans="1:10" ht="12">
      <c r="A12" s="21">
        <f>'Einkommen 2004'!B17</f>
        <v>2833254</v>
      </c>
      <c r="B12" s="21">
        <f>'Einkommen 2004'!D17</f>
        <v>49611380</v>
      </c>
      <c r="C12" s="22">
        <f>B12/A12</f>
        <v>17.510389114424616</v>
      </c>
      <c r="D12" s="23">
        <f>B12/B$22-A12/A$22</f>
        <v>-0.03376824189835803</v>
      </c>
      <c r="E12" s="24">
        <f>B12+E11</f>
        <v>118820132</v>
      </c>
      <c r="F12" s="25">
        <f>(2*E12-B12)*A12</f>
        <v>532733587708536</v>
      </c>
      <c r="G12" s="23">
        <f>ABS(D12)</f>
        <v>0.03376824189835803</v>
      </c>
      <c r="H12" s="23">
        <f>LN(C12)*(D12)</f>
        <v>-0.09667153273949217</v>
      </c>
      <c r="I12" s="26"/>
      <c r="J12" s="27"/>
    </row>
    <row r="13" spans="1:10" ht="12">
      <c r="A13" s="21">
        <f>'Einkommen 2004'!B18</f>
        <v>3059569</v>
      </c>
      <c r="B13" s="21">
        <f>'Einkommen 2004'!D18</f>
        <v>68958603</v>
      </c>
      <c r="C13" s="22">
        <f>B13/A13</f>
        <v>22.538665740174515</v>
      </c>
      <c r="D13" s="23">
        <f>B13/B$22-A13/A$22</f>
        <v>-0.02184931090122537</v>
      </c>
      <c r="E13" s="24">
        <f>B13+E12</f>
        <v>187778735</v>
      </c>
      <c r="F13" s="25">
        <f>(2*E13-B13)*A13</f>
        <v>938060388908323</v>
      </c>
      <c r="G13" s="23">
        <f>ABS(D13)</f>
        <v>0.02184931090122537</v>
      </c>
      <c r="H13" s="23">
        <f>LN(C13)*(D13)</f>
        <v>-0.06806567930697502</v>
      </c>
      <c r="I13" s="26"/>
      <c r="J13" s="27"/>
    </row>
    <row r="14" spans="1:10" ht="12">
      <c r="A14" s="21">
        <f>'Einkommen 2004'!B19</f>
        <v>3099288</v>
      </c>
      <c r="B14" s="21">
        <f>'Einkommen 2004'!D19</f>
        <v>85139731</v>
      </c>
      <c r="C14" s="22">
        <f>B14/A14</f>
        <v>27.47073876322562</v>
      </c>
      <c r="D14" s="23">
        <f>B14/B$22-A14/A$22</f>
        <v>-0.0076102112728501925</v>
      </c>
      <c r="E14" s="24">
        <f>B14+E13</f>
        <v>272918466</v>
      </c>
      <c r="F14" s="25">
        <f>(2*E14-B14)*A14</f>
        <v>1427833306692888</v>
      </c>
      <c r="G14" s="23">
        <f>ABS(D14)</f>
        <v>0.0076102112728501925</v>
      </c>
      <c r="H14" s="23">
        <f>LN(C14)*(D14)</f>
        <v>-0.025213553774860682</v>
      </c>
      <c r="I14" s="26"/>
      <c r="J14" s="27"/>
    </row>
    <row r="15" spans="1:10" ht="12">
      <c r="A15" s="21">
        <f>'Einkommen 2004'!B20</f>
        <v>3743779</v>
      </c>
      <c r="B15" s="21">
        <f>'Einkommen 2004'!D20</f>
        <v>125480071</v>
      </c>
      <c r="C15" s="22">
        <f>B15/A15</f>
        <v>33.51695465998394</v>
      </c>
      <c r="D15" s="23">
        <f>B15/B$22-A15/A$22</f>
        <v>0.012312838675606438</v>
      </c>
      <c r="E15" s="24">
        <f>B15+E14</f>
        <v>398398537</v>
      </c>
      <c r="F15" s="25">
        <f>(2*E15-B15)*A15</f>
        <v>2513262498174337</v>
      </c>
      <c r="G15" s="23">
        <f>ABS(D15)</f>
        <v>0.012312838675606438</v>
      </c>
      <c r="H15" s="23">
        <f>LN(C15)*(D15)</f>
        <v>0.04324332255556163</v>
      </c>
      <c r="I15" s="26"/>
      <c r="J15" s="28"/>
    </row>
    <row r="16" spans="1:10" ht="12">
      <c r="A16" s="21">
        <f>'Einkommen 2004'!B21</f>
        <v>3866269</v>
      </c>
      <c r="B16" s="21">
        <f>'Einkommen 2004'!D21</f>
        <v>166853071</v>
      </c>
      <c r="C16" s="22">
        <f>B16/A16</f>
        <v>43.15609467421951</v>
      </c>
      <c r="D16" s="23">
        <f>B16/B$22-A16/A$22</f>
        <v>0.04812257173851672</v>
      </c>
      <c r="E16" s="24">
        <f>B16+E15</f>
        <v>565251608</v>
      </c>
      <c r="F16" s="25">
        <f>(2*E16-B16)*A16</f>
        <v>3725730682459005</v>
      </c>
      <c r="G16" s="23">
        <f>ABS(D16)</f>
        <v>0.04812257173851672</v>
      </c>
      <c r="H16" s="23">
        <f>LN(C16)*(D16)</f>
        <v>0.18117299624995667</v>
      </c>
      <c r="I16" s="26"/>
      <c r="J16" s="28"/>
    </row>
    <row r="17" spans="1:10" ht="12">
      <c r="A17" s="21">
        <f>'Einkommen 2004'!B22</f>
        <v>4971433</v>
      </c>
      <c r="B17" s="21">
        <f>'Einkommen 2004'!D22</f>
        <v>348327773</v>
      </c>
      <c r="C17" s="22">
        <f>B17/A17</f>
        <v>70.06586893557652</v>
      </c>
      <c r="D17" s="23">
        <f>B17/B$22-A17/A$22</f>
        <v>0.18897928488064542</v>
      </c>
      <c r="E17" s="24">
        <f>B17+E16</f>
        <v>913579381</v>
      </c>
      <c r="F17" s="25">
        <f>(2*E17-B17)*A17</f>
        <v>7351909180137237</v>
      </c>
      <c r="G17" s="23">
        <f>ABS(D17)</f>
        <v>0.18897928488064542</v>
      </c>
      <c r="H17" s="23">
        <f>LN(C17)*(D17)</f>
        <v>0.8030553356811263</v>
      </c>
      <c r="I17" s="26"/>
      <c r="J17" s="27"/>
    </row>
    <row r="18" spans="1:10" ht="12">
      <c r="A18" s="21">
        <f>'Einkommen 2004'!B23</f>
        <v>419001</v>
      </c>
      <c r="B18" s="21">
        <f>'Einkommen 2004'!D23</f>
        <v>68700899</v>
      </c>
      <c r="C18" s="22">
        <f>B18/A18</f>
        <v>163.96356810604271</v>
      </c>
      <c r="D18" s="23">
        <f>B18/B$22-A18/A$22</f>
        <v>0.053306468707053856</v>
      </c>
      <c r="E18" s="24">
        <f>B18+E17</f>
        <v>982280280</v>
      </c>
      <c r="F18" s="25">
        <f>(2*E18-B18)*A18</f>
        <v>794367093818661</v>
      </c>
      <c r="G18" s="23">
        <f>ABS(D18)</f>
        <v>0.053306468707053856</v>
      </c>
      <c r="H18" s="23">
        <f>LN(C18)*(D18)</f>
        <v>0.2718440270269361</v>
      </c>
      <c r="I18" s="26"/>
      <c r="J18" s="27"/>
    </row>
    <row r="19" spans="1:10" ht="12">
      <c r="A19" s="21">
        <f>'Einkommen 2004'!B24</f>
        <v>87869</v>
      </c>
      <c r="B19" s="21">
        <f>'Einkommen 2004'!D24</f>
        <v>29155244</v>
      </c>
      <c r="C19" s="22">
        <f>B19/A19</f>
        <v>331.8035257030352</v>
      </c>
      <c r="D19" s="23">
        <f>B19/B$22-A19/A$22</f>
        <v>0.02519055696159805</v>
      </c>
      <c r="E19" s="24">
        <f>B19+E18</f>
        <v>1011435524</v>
      </c>
      <c r="F19" s="25">
        <f>(2*E19-B19)*A19</f>
        <v>175185813981676</v>
      </c>
      <c r="G19" s="23">
        <f>ABS(D19)</f>
        <v>0.02519055696159805</v>
      </c>
      <c r="H19" s="23">
        <f>LN(C19)*(D19)</f>
        <v>0.14621967117046164</v>
      </c>
      <c r="I19" s="26"/>
      <c r="J19" s="27"/>
    </row>
    <row r="20" spans="1:10" ht="12">
      <c r="A20" s="21">
        <f>'Einkommen 2004'!B25</f>
        <v>21729</v>
      </c>
      <c r="B20" s="21">
        <f>'Einkommen 2004'!D25</f>
        <v>14560498</v>
      </c>
      <c r="C20" s="22">
        <f>B20/A20</f>
        <v>670.0951723503152</v>
      </c>
      <c r="D20" s="23">
        <f>B20/B$22-A20/A$22</f>
        <v>0.013213080728800366</v>
      </c>
      <c r="E20" s="24">
        <f>B20+E19</f>
        <v>1025996022</v>
      </c>
      <c r="F20" s="25">
        <f>(2*E20-B20)*A20</f>
        <v>44271350063034</v>
      </c>
      <c r="G20" s="23">
        <f>ABS(D20)</f>
        <v>0.013213080728800366</v>
      </c>
      <c r="H20" s="23">
        <f>LN(C20)*(D20)</f>
        <v>0.08598306250061884</v>
      </c>
      <c r="I20" s="26"/>
      <c r="J20" s="27"/>
    </row>
    <row r="21" spans="1:10" ht="12">
      <c r="A21" s="21">
        <f>'Einkommen 2004'!B26</f>
        <v>9688</v>
      </c>
      <c r="B21" s="21">
        <f>'Einkommen 2004'!D26</f>
        <v>26553938</v>
      </c>
      <c r="C21" s="22">
        <f>B21/A21</f>
        <v>2740.9101981833196</v>
      </c>
      <c r="D21" s="23">
        <f>B21/B$22-A21/A$22</f>
        <v>0.024951559345862247</v>
      </c>
      <c r="E21" s="24">
        <f>B21+E20</f>
        <v>1052549960</v>
      </c>
      <c r="F21" s="25">
        <f>(2*E21-B21)*A21</f>
        <v>20136953473616</v>
      </c>
      <c r="G21" s="23">
        <f>ABS(D21)</f>
        <v>0.024951559345862247</v>
      </c>
      <c r="H21" s="23">
        <f>LN(C21)*(D21)</f>
        <v>0.1975176749193072</v>
      </c>
      <c r="I21" s="26"/>
      <c r="J21" s="27"/>
    </row>
    <row r="22" spans="1:9" ht="12">
      <c r="A22" s="29">
        <f>'Einkommen 2004'!B27</f>
        <v>35020509</v>
      </c>
      <c r="B22" s="29">
        <f>'Einkommen 2004'!D27</f>
        <v>1052549960</v>
      </c>
      <c r="C22" s="30">
        <f>B22/A22</f>
        <v>30.055244485452796</v>
      </c>
      <c r="D22" s="24"/>
      <c r="E22" s="24"/>
      <c r="F22" s="25">
        <f>SUM(F6:F21)</f>
        <v>17986472226893392</v>
      </c>
      <c r="G22" s="23">
        <f>SUM(G6:G21)</f>
        <v>0.7321527220761661</v>
      </c>
      <c r="H22" s="23">
        <f>SUM(H6:H21)</f>
        <v>1.2837434593909285</v>
      </c>
      <c r="I22" s="26"/>
    </row>
    <row r="23" spans="1:8" ht="12">
      <c r="A23" s="29"/>
      <c r="B23" s="29"/>
      <c r="C23" s="29"/>
      <c r="D23" s="24"/>
      <c r="E23" s="24"/>
      <c r="F23" s="25"/>
      <c r="G23" s="24"/>
      <c r="H23" s="24"/>
    </row>
    <row r="24" spans="1:8" ht="27.75" customHeight="1">
      <c r="A24" s="29"/>
      <c r="B24" s="29"/>
      <c r="C24" s="29"/>
      <c r="D24" s="24"/>
      <c r="E24" s="31"/>
      <c r="F24" s="18" t="s">
        <v>53</v>
      </c>
      <c r="G24" s="18" t="s">
        <v>54</v>
      </c>
      <c r="H24" s="18" t="s">
        <v>55</v>
      </c>
    </row>
    <row r="25" spans="1:8" ht="12">
      <c r="A25" s="29"/>
      <c r="B25" s="29"/>
      <c r="C25" s="29"/>
      <c r="D25" s="24"/>
      <c r="E25" s="31" t="s">
        <v>56</v>
      </c>
      <c r="F25" s="31">
        <f>1-F22/A22/B22</f>
        <v>0.5120438249022481</v>
      </c>
      <c r="G25" s="31">
        <f>G22/2</f>
        <v>0.36607636103808305</v>
      </c>
      <c r="H25" s="31">
        <f>H22/2</f>
        <v>0.6418717296954642</v>
      </c>
    </row>
    <row r="26" spans="1:8" ht="12">
      <c r="A26" s="29"/>
      <c r="B26" s="32"/>
      <c r="C26" s="32"/>
      <c r="D26" s="33"/>
      <c r="E26" s="34" t="s">
        <v>57</v>
      </c>
      <c r="F26" s="34">
        <f>(1-F25)*$C$22</f>
        <v>14.665642140749346</v>
      </c>
      <c r="G26" s="34">
        <f>(1-G25)*$C$22</f>
        <v>19.052729954108322</v>
      </c>
      <c r="H26" s="34">
        <f>EXP(-H25)*$C$22</f>
        <v>15.818267473046895</v>
      </c>
    </row>
    <row r="27" spans="1:8" ht="12">
      <c r="A27" s="29"/>
      <c r="B27" s="29"/>
      <c r="C27" s="29"/>
      <c r="D27" s="24"/>
      <c r="E27" s="24"/>
      <c r="F27" s="24"/>
      <c r="G27" s="24"/>
      <c r="H27" s="24"/>
    </row>
    <row r="28" spans="1:8" ht="12">
      <c r="A28" s="29"/>
      <c r="B28" s="29"/>
      <c r="C28" s="29"/>
      <c r="D28" s="24"/>
      <c r="E28" s="24"/>
      <c r="F28" s="24"/>
      <c r="G28" s="24"/>
      <c r="H28" s="24"/>
    </row>
    <row r="29" spans="1:8" ht="12">
      <c r="A29" s="29"/>
      <c r="B29" s="29"/>
      <c r="C29" s="29"/>
      <c r="D29" s="24"/>
      <c r="E29" s="24"/>
      <c r="F29" s="24"/>
      <c r="G29" s="24"/>
      <c r="H29" s="24"/>
    </row>
    <row r="30" spans="1:10" ht="42" customHeight="1">
      <c r="A30" s="17" t="s">
        <v>45</v>
      </c>
      <c r="B30" s="18" t="s">
        <v>46</v>
      </c>
      <c r="C30" s="18" t="s">
        <v>47</v>
      </c>
      <c r="D30" s="19" t="s">
        <v>48</v>
      </c>
      <c r="E30" s="19" t="s">
        <v>49</v>
      </c>
      <c r="F30" s="19" t="s">
        <v>50</v>
      </c>
      <c r="G30" s="19" t="s">
        <v>51</v>
      </c>
      <c r="H30" s="19" t="s">
        <v>52</v>
      </c>
      <c r="I30" s="20"/>
      <c r="J30" s="20"/>
    </row>
    <row r="31" spans="1:10" ht="12">
      <c r="A31" s="21">
        <f>A6</f>
        <v>5043009</v>
      </c>
      <c r="B31" s="21">
        <f>B6-'Einkommen 2004'!F11</f>
        <v>3258688</v>
      </c>
      <c r="C31" s="22">
        <f>B31/A31</f>
        <v>0.6461792949407784</v>
      </c>
      <c r="D31" s="23">
        <f>B31/B$47-A31/A$47</f>
        <v>-0.1402633182260167</v>
      </c>
      <c r="E31" s="24">
        <f>B31</f>
        <v>3258688</v>
      </c>
      <c r="F31" s="25">
        <f>(2*E31-B31)*A31</f>
        <v>16433592912192</v>
      </c>
      <c r="G31" s="23">
        <f>ABS(D31)</f>
        <v>0.1402633182260167</v>
      </c>
      <c r="H31" s="23">
        <f>LN(C31)*(D31)</f>
        <v>0.06124994277716348</v>
      </c>
      <c r="I31" s="26"/>
      <c r="J31" s="27"/>
    </row>
    <row r="32" spans="1:10" ht="12">
      <c r="A32" s="21">
        <f>A7</f>
        <v>1789731</v>
      </c>
      <c r="B32" s="21">
        <f>B7-'Einkommen 2004'!F12</f>
        <v>6499630</v>
      </c>
      <c r="C32" s="22">
        <f>B32/A32</f>
        <v>3.631623970306152</v>
      </c>
      <c r="D32" s="23">
        <f>B32/B$47-A32/A$47</f>
        <v>-0.04364903815379951</v>
      </c>
      <c r="E32" s="24">
        <f>B32+E31</f>
        <v>9758318</v>
      </c>
      <c r="F32" s="25">
        <f>(2*E32-B32)*A32</f>
        <v>23296939165386</v>
      </c>
      <c r="G32" s="23">
        <f>ABS(D32)</f>
        <v>0.04364903815379951</v>
      </c>
      <c r="H32" s="23">
        <f>LN(C32)*(D32)</f>
        <v>-0.056293288164103325</v>
      </c>
      <c r="I32" s="26"/>
      <c r="J32" s="27"/>
    </row>
    <row r="33" spans="1:10" ht="12">
      <c r="A33" s="21">
        <f>A8</f>
        <v>1658405</v>
      </c>
      <c r="B33" s="21">
        <f>B8-'Einkommen 2004'!F13</f>
        <v>10244944</v>
      </c>
      <c r="C33" s="22">
        <f>B33/A33</f>
        <v>6.177588707221698</v>
      </c>
      <c r="D33" s="23">
        <f>B33/B$47-A33/A$47</f>
        <v>-0.03560254848108363</v>
      </c>
      <c r="E33" s="24">
        <f>B33+E32</f>
        <v>20003262</v>
      </c>
      <c r="F33" s="25">
        <f>(2*E33-B33)*A33</f>
        <v>49356753079900</v>
      </c>
      <c r="G33" s="23">
        <f>ABS(D33)</f>
        <v>0.03560254848108363</v>
      </c>
      <c r="H33" s="23">
        <f>LN(C33)*(D33)</f>
        <v>-0.06482967805941801</v>
      </c>
      <c r="I33" s="26"/>
      <c r="J33" s="27"/>
    </row>
    <row r="34" spans="1:10" ht="12">
      <c r="A34" s="21">
        <f>A9</f>
        <v>1609017</v>
      </c>
      <c r="B34" s="21">
        <f>B9-'Einkommen 2004'!F14</f>
        <v>13890138</v>
      </c>
      <c r="C34" s="22">
        <f>B34/A34</f>
        <v>8.632685670816405</v>
      </c>
      <c r="D34" s="23">
        <f>B34/B$47-A34/A$47</f>
        <v>-0.0300106282776071</v>
      </c>
      <c r="E34" s="24">
        <f>B34+E33</f>
        <v>33893400</v>
      </c>
      <c r="F34" s="25">
        <f>(2*E34-B34)*A34</f>
        <v>86720645401254</v>
      </c>
      <c r="G34" s="23">
        <f>ABS(D34)</f>
        <v>0.0300106282776071</v>
      </c>
      <c r="H34" s="23">
        <f>LN(C34)*(D34)</f>
        <v>-0.06468957959590427</v>
      </c>
      <c r="I34" s="26"/>
      <c r="J34" s="27"/>
    </row>
    <row r="35" spans="1:10" ht="12">
      <c r="A35" s="21">
        <f>A10</f>
        <v>1436832</v>
      </c>
      <c r="B35" s="21">
        <f>B10-'Einkommen 2004'!F15</f>
        <v>15769510</v>
      </c>
      <c r="C35" s="22">
        <f>B35/A35</f>
        <v>10.975194037994699</v>
      </c>
      <c r="D35" s="23">
        <f>B35/B$47-A35/A$47</f>
        <v>-0.0229379768249363</v>
      </c>
      <c r="E35" s="24">
        <f>B35+E34</f>
        <v>49662910</v>
      </c>
      <c r="F35" s="25">
        <f>(2*E35-B35)*A35</f>
        <v>120056380009920</v>
      </c>
      <c r="G35" s="23">
        <f>ABS(D35)</f>
        <v>0.0229379768249363</v>
      </c>
      <c r="H35" s="23">
        <f>LN(C35)*(D35)</f>
        <v>-0.05495108063984189</v>
      </c>
      <c r="I35" s="26"/>
      <c r="J35" s="27"/>
    </row>
    <row r="36" spans="1:10" ht="12">
      <c r="A36" s="21">
        <f>A11</f>
        <v>1371636</v>
      </c>
      <c r="B36" s="21">
        <f>B11-'Einkommen 2004'!F16</f>
        <v>18116102</v>
      </c>
      <c r="C36" s="22">
        <f>B36/A36</f>
        <v>13.207660049750809</v>
      </c>
      <c r="D36" s="23">
        <f>B36/B$47-A36/A$47</f>
        <v>-0.01838438254197087</v>
      </c>
      <c r="E36" s="24">
        <f>B36+E35</f>
        <v>67779012</v>
      </c>
      <c r="F36" s="25">
        <f>(2*E36-B36)*A36</f>
        <v>161087568124392</v>
      </c>
      <c r="G36" s="23">
        <f>ABS(D36)</f>
        <v>0.01838438254197087</v>
      </c>
      <c r="H36" s="23">
        <f>LN(C36)*(D36)</f>
        <v>-0.04744635872431833</v>
      </c>
      <c r="I36" s="26"/>
      <c r="J36" s="27"/>
    </row>
    <row r="37" spans="1:10" ht="12">
      <c r="A37" s="21">
        <f>A12</f>
        <v>2833254</v>
      </c>
      <c r="B37" s="21">
        <f>B12-'Einkommen 2004'!F17</f>
        <v>46375418</v>
      </c>
      <c r="C37" s="22">
        <f>B37/A37</f>
        <v>16.368252899316474</v>
      </c>
      <c r="D37" s="23">
        <f>B37/B$47-A37/A$47</f>
        <v>-0.02770217278108361</v>
      </c>
      <c r="E37" s="24">
        <f>B37+E36</f>
        <v>114154430</v>
      </c>
      <c r="F37" s="25">
        <f>(2*E37-B37)*A37</f>
        <v>515463652280268</v>
      </c>
      <c r="G37" s="23">
        <f>ABS(D37)</f>
        <v>0.02770217278108361</v>
      </c>
      <c r="H37" s="23">
        <f>LN(C37)*(D37)</f>
        <v>-0.07743709304982968</v>
      </c>
      <c r="I37" s="26"/>
      <c r="J37" s="27"/>
    </row>
    <row r="38" spans="1:10" ht="12">
      <c r="A38" s="21">
        <f>A13</f>
        <v>3059569</v>
      </c>
      <c r="B38" s="21">
        <f>B13-'Einkommen 2004'!F18</f>
        <v>62771829</v>
      </c>
      <c r="C38" s="22">
        <f>B38/A38</f>
        <v>20.516559358524027</v>
      </c>
      <c r="D38" s="23">
        <f>B38/B$47-A38/A$47</f>
        <v>-0.015355041612793996</v>
      </c>
      <c r="E38" s="24">
        <f>B38+E37</f>
        <v>176926259</v>
      </c>
      <c r="F38" s="25">
        <f>(2*E38-B38)*A38</f>
        <v>890581452563041</v>
      </c>
      <c r="G38" s="23">
        <f>ABS(D38)</f>
        <v>0.015355041612793996</v>
      </c>
      <c r="H38" s="23">
        <f>LN(C38)*(D38)</f>
        <v>-0.046391148205228105</v>
      </c>
      <c r="I38" s="26"/>
      <c r="J38" s="27"/>
    </row>
    <row r="39" spans="1:10" ht="12">
      <c r="A39" s="21">
        <f>A14</f>
        <v>3099288</v>
      </c>
      <c r="B39" s="21">
        <f>B14-'Einkommen 2004'!F19</f>
        <v>75703226</v>
      </c>
      <c r="C39" s="22">
        <f>B39/A39</f>
        <v>24.42600558579906</v>
      </c>
      <c r="D39" s="23">
        <f>B39/B$47-A39/A$47</f>
        <v>-0.001654681916502726</v>
      </c>
      <c r="E39" s="24">
        <f>B39+E38</f>
        <v>252629485</v>
      </c>
      <c r="F39" s="25">
        <f>(2*E39-B39)*A39</f>
        <v>1331316962710272</v>
      </c>
      <c r="G39" s="23">
        <f>ABS(D39)</f>
        <v>0.001654681916502726</v>
      </c>
      <c r="H39" s="23">
        <f>LN(C39)*(D39)</f>
        <v>-0.005287781565090169</v>
      </c>
      <c r="I39" s="26"/>
      <c r="J39" s="27"/>
    </row>
    <row r="40" spans="1:10" ht="12">
      <c r="A40" s="21">
        <f>A15</f>
        <v>3743779</v>
      </c>
      <c r="B40" s="21">
        <f>B15-'Einkommen 2004'!F20</f>
        <v>108967427</v>
      </c>
      <c r="C40" s="22">
        <f>B40/A40</f>
        <v>29.106265888023838</v>
      </c>
      <c r="D40" s="23">
        <f>B40/B$47-A40/A$47</f>
        <v>0.018101800147213715</v>
      </c>
      <c r="E40" s="24">
        <f>B40+E39</f>
        <v>361596912</v>
      </c>
      <c r="F40" s="25">
        <f>(2*E40-B40)*A40</f>
        <v>2299527886334263</v>
      </c>
      <c r="G40" s="23">
        <f>ABS(D40)</f>
        <v>0.018101800147213715</v>
      </c>
      <c r="H40" s="23">
        <f>LN(C40)*(D40)</f>
        <v>0.06102032608486876</v>
      </c>
      <c r="I40" s="35"/>
      <c r="J40" s="28"/>
    </row>
    <row r="41" spans="1:10" ht="12">
      <c r="A41" s="21">
        <f>A16</f>
        <v>3866269</v>
      </c>
      <c r="B41" s="21">
        <f>B16-'Einkommen 2004'!F21</f>
        <v>140775713</v>
      </c>
      <c r="C41" s="22">
        <f>B41/A41</f>
        <v>36.41125669217532</v>
      </c>
      <c r="D41" s="23">
        <f>B41/B$47-A41/A$47</f>
        <v>0.05109367878027807</v>
      </c>
      <c r="E41" s="24">
        <f>B41+E40</f>
        <v>502372625</v>
      </c>
      <c r="F41" s="25">
        <f>(2*E41-B41)*A41</f>
        <v>3340338637847453</v>
      </c>
      <c r="G41" s="23">
        <f>ABS(D41)</f>
        <v>0.05109367878027807</v>
      </c>
      <c r="H41" s="23">
        <f>LN(C41)*(D41)</f>
        <v>0.18367554059171176</v>
      </c>
      <c r="I41" s="35"/>
      <c r="J41" s="28"/>
    </row>
    <row r="42" spans="1:10" ht="12">
      <c r="A42" s="21">
        <f>A17</f>
        <v>4971433</v>
      </c>
      <c r="B42" s="21">
        <f>B17-'Einkommen 2004'!F22</f>
        <v>275909058</v>
      </c>
      <c r="C42" s="22">
        <f>B42/A42</f>
        <v>55.49889900960146</v>
      </c>
      <c r="D42" s="23">
        <f>B42/B$47-A42/A$47</f>
        <v>0.17455711142154684</v>
      </c>
      <c r="E42" s="24">
        <f>B42+E41</f>
        <v>778281683</v>
      </c>
      <c r="F42" s="25">
        <f>(2*E42-B42)*A42</f>
        <v>6366687088383364</v>
      </c>
      <c r="G42" s="23">
        <f>ABS(D42)</f>
        <v>0.17455711142154684</v>
      </c>
      <c r="H42" s="23">
        <f>LN(C42)*(D42)</f>
        <v>0.7010847556252645</v>
      </c>
      <c r="I42" s="26"/>
      <c r="J42" s="27"/>
    </row>
    <row r="43" spans="1:10" ht="12">
      <c r="A43" s="21">
        <f>A18</f>
        <v>419001</v>
      </c>
      <c r="B43" s="21">
        <f>B18-'Einkommen 2004'!F23</f>
        <v>47926916</v>
      </c>
      <c r="C43" s="22">
        <f>B43/A43</f>
        <v>114.38377474039441</v>
      </c>
      <c r="D43" s="23">
        <f>B43/B$47-A43/A$47</f>
        <v>0.04301592202873546</v>
      </c>
      <c r="E43" s="24">
        <f>B43+E42</f>
        <v>826208599</v>
      </c>
      <c r="F43" s="25">
        <f>(2*E43-B43)*A43</f>
        <v>672283032648282</v>
      </c>
      <c r="G43" s="23">
        <f>ABS(D43)</f>
        <v>0.04301592202873546</v>
      </c>
      <c r="H43" s="23">
        <f>LN(C43)*(D43)</f>
        <v>0.2038765107052769</v>
      </c>
      <c r="I43" s="26"/>
      <c r="J43" s="27"/>
    </row>
    <row r="44" spans="1:10" ht="12">
      <c r="A44" s="21">
        <f>A19</f>
        <v>87869</v>
      </c>
      <c r="B44" s="21">
        <f>B19-'Einkommen 2004'!F24</f>
        <v>19000388</v>
      </c>
      <c r="C44" s="22">
        <f>B44/A44</f>
        <v>216.23539587340244</v>
      </c>
      <c r="D44" s="23">
        <f>B44/B$47-A44/A$47</f>
        <v>0.019287621566683094</v>
      </c>
      <c r="E44" s="24">
        <f>B44+E43</f>
        <v>845208987</v>
      </c>
      <c r="F44" s="25">
        <f>(2*E44-B44)*A44</f>
        <v>146865791864234</v>
      </c>
      <c r="G44" s="23">
        <f>ABS(D44)</f>
        <v>0.019287621566683094</v>
      </c>
      <c r="H44" s="23">
        <f>LN(C44)*(D44)</f>
        <v>0.10369734386501575</v>
      </c>
      <c r="I44" s="26"/>
      <c r="J44" s="27"/>
    </row>
    <row r="45" spans="1:10" ht="12">
      <c r="A45" s="21">
        <f>A20</f>
        <v>21729</v>
      </c>
      <c r="B45" s="21">
        <f>B20-'Einkommen 2004'!F25</f>
        <v>9322645</v>
      </c>
      <c r="C45" s="22">
        <f>B45/A45</f>
        <v>429.04160338717844</v>
      </c>
      <c r="D45" s="23">
        <f>B45/B$47-A45/A$47</f>
        <v>0.010074203028218449</v>
      </c>
      <c r="E45" s="24">
        <f>B45+E44</f>
        <v>854531632</v>
      </c>
      <c r="F45" s="25">
        <f>(2*E45-B45)*A45</f>
        <v>36933663910251</v>
      </c>
      <c r="G45" s="23">
        <f>ABS(D45)</f>
        <v>0.010074203028218449</v>
      </c>
      <c r="H45" s="23">
        <f>LN(C45)*(D45)</f>
        <v>0.061065324572667105</v>
      </c>
      <c r="I45" s="26"/>
      <c r="J45" s="27"/>
    </row>
    <row r="46" spans="1:10" ht="12">
      <c r="A46" s="21">
        <f>A21</f>
        <v>9688</v>
      </c>
      <c r="B46" s="21">
        <f>B21-'Einkommen 2004'!F26</f>
        <v>17177988</v>
      </c>
      <c r="C46" s="22">
        <f>B46/A46</f>
        <v>1773.1201486374896</v>
      </c>
      <c r="D46" s="23">
        <f>B46/B$47-A46/A$47</f>
        <v>0.019429451843118856</v>
      </c>
      <c r="E46" s="24">
        <f>B46+E45</f>
        <v>871709620</v>
      </c>
      <c r="F46" s="25">
        <f>(2*E46-B46)*A46</f>
        <v>16723825249376</v>
      </c>
      <c r="G46" s="23">
        <f>ABS(D46)</f>
        <v>0.019429451843118856</v>
      </c>
      <c r="H46" s="23">
        <f>LN(C46)*(D46)</f>
        <v>0.14534193814513002</v>
      </c>
      <c r="I46" s="26"/>
      <c r="J46" s="27"/>
    </row>
    <row r="47" spans="1:8" ht="12">
      <c r="A47" s="36">
        <f>SUM(A31:A46)</f>
        <v>35020509</v>
      </c>
      <c r="B47" s="36">
        <f>SUM(B31:B46)</f>
        <v>871709620</v>
      </c>
      <c r="C47" s="30">
        <f>B47/A47</f>
        <v>24.891403491594026</v>
      </c>
      <c r="D47" s="24"/>
      <c r="E47" s="24"/>
      <c r="F47" s="25">
        <f>SUM(F31:F46)</f>
        <v>16073673872483848</v>
      </c>
      <c r="G47" s="23">
        <f>SUM(G31:G46)</f>
        <v>0.6711195776315889</v>
      </c>
      <c r="H47" s="23">
        <f>SUM(H31:H46)</f>
        <v>1.1036856743633645</v>
      </c>
    </row>
    <row r="48" spans="1:8" ht="12">
      <c r="A48" s="29"/>
      <c r="B48" s="29"/>
      <c r="C48" s="29"/>
      <c r="D48" s="24"/>
      <c r="E48" s="24"/>
      <c r="F48" s="25"/>
      <c r="G48" s="24"/>
      <c r="H48" s="24"/>
    </row>
    <row r="49" spans="1:8" ht="23.25">
      <c r="A49" s="29"/>
      <c r="B49" s="29"/>
      <c r="C49" s="29"/>
      <c r="D49" s="24"/>
      <c r="E49" s="31"/>
      <c r="F49" s="18" t="s">
        <v>53</v>
      </c>
      <c r="G49" s="18" t="s">
        <v>54</v>
      </c>
      <c r="H49" s="18" t="s">
        <v>55</v>
      </c>
    </row>
    <row r="50" spans="1:8" ht="12">
      <c r="A50" s="29"/>
      <c r="B50" s="29"/>
      <c r="C50" s="29"/>
      <c r="D50" s="24"/>
      <c r="E50" s="31" t="s">
        <v>56</v>
      </c>
      <c r="F50" s="31">
        <f>1-F47/A47/B47</f>
        <v>0.4734727415074186</v>
      </c>
      <c r="G50" s="31">
        <f>G47/2</f>
        <v>0.33555978881579446</v>
      </c>
      <c r="H50" s="31">
        <f>H47/2</f>
        <v>0.5518428371816823</v>
      </c>
    </row>
    <row r="51" spans="1:8" ht="12">
      <c r="A51" s="29"/>
      <c r="B51" s="32"/>
      <c r="C51" s="32"/>
      <c r="D51" s="24"/>
      <c r="E51" s="34" t="s">
        <v>57</v>
      </c>
      <c r="F51" s="34">
        <f>(1-F50)*$C$47</f>
        <v>13.10600244046167</v>
      </c>
      <c r="G51" s="34">
        <f>(1-G50)*$C$47</f>
        <v>16.53884939262601</v>
      </c>
      <c r="H51" s="34">
        <f>EXP(-H50)*$C$47</f>
        <v>14.334649743501249</v>
      </c>
    </row>
    <row r="52" spans="1:3" ht="12">
      <c r="A52" s="37"/>
      <c r="B52" s="38"/>
      <c r="C52" s="38"/>
    </row>
    <row r="53" ht="12">
      <c r="A53" s="39" t="s">
        <v>58</v>
      </c>
    </row>
    <row r="54" ht="12">
      <c r="A54" s="40" t="s">
        <v>59</v>
      </c>
    </row>
    <row r="55" spans="2:3" ht="12">
      <c r="B55" s="28"/>
      <c r="C55" s="28"/>
    </row>
    <row r="56" spans="2:3" ht="12">
      <c r="B56" s="28"/>
      <c r="C56" s="28"/>
    </row>
    <row r="57" spans="2:3" ht="12">
      <c r="B57" s="28"/>
      <c r="C57" s="28"/>
    </row>
    <row r="58" spans="2:3" ht="12">
      <c r="B58" s="28"/>
      <c r="C58" s="28"/>
    </row>
    <row r="59" spans="2:3" ht="12">
      <c r="B59" s="28"/>
      <c r="C59" s="28"/>
    </row>
    <row r="60" spans="2:3" ht="12">
      <c r="B60" s="28"/>
      <c r="C60" s="28"/>
    </row>
    <row r="61" spans="2:3" ht="12">
      <c r="B61" s="28"/>
      <c r="C61" s="28"/>
    </row>
    <row r="62" spans="2:3" ht="12">
      <c r="B62" s="28"/>
      <c r="C62" s="28"/>
    </row>
    <row r="63" spans="2:3" ht="12">
      <c r="B63" s="28"/>
      <c r="C63" s="28"/>
    </row>
    <row r="64" spans="2:3" ht="12">
      <c r="B64" s="28"/>
      <c r="C64" s="28"/>
    </row>
    <row r="65" spans="2:3" ht="12">
      <c r="B65" s="28"/>
      <c r="C65" s="28"/>
    </row>
    <row r="66" spans="2:3" ht="12">
      <c r="B66" s="28"/>
      <c r="C66" s="28"/>
    </row>
    <row r="67" spans="2:3" ht="12">
      <c r="B67" s="28"/>
      <c r="C67" s="28"/>
    </row>
    <row r="68" spans="2:3" ht="12">
      <c r="B68" s="28"/>
      <c r="C68" s="28"/>
    </row>
    <row r="69" spans="2:3" ht="12">
      <c r="B69" s="28"/>
      <c r="C69" s="28"/>
    </row>
    <row r="70" spans="2:3" ht="12">
      <c r="B70" s="28"/>
      <c r="C70" s="28"/>
    </row>
  </sheetData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70"/>
  <sheetViews>
    <sheetView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14.140625" style="0" customWidth="1"/>
    <col min="3" max="4" width="15.28125" style="0" customWidth="1"/>
    <col min="5" max="5" width="11.57421875" style="0" customWidth="1"/>
    <col min="6" max="8" width="15.28125" style="0" customWidth="1"/>
    <col min="9" max="9" width="11.57421875" style="0" customWidth="1"/>
    <col min="10" max="16384" width="11.57421875" style="0" customWidth="1"/>
  </cols>
  <sheetData>
    <row r="2" ht="12">
      <c r="A2" s="41" t="s">
        <v>60</v>
      </c>
    </row>
    <row r="5" spans="1:10" ht="42" customHeight="1">
      <c r="A5" s="17" t="s">
        <v>45</v>
      </c>
      <c r="B5" s="18" t="s">
        <v>46</v>
      </c>
      <c r="C5" s="18" t="s">
        <v>47</v>
      </c>
      <c r="D5" s="19" t="s">
        <v>48</v>
      </c>
      <c r="E5" s="19" t="s">
        <v>49</v>
      </c>
      <c r="F5" s="19" t="s">
        <v>50</v>
      </c>
      <c r="G5" s="19" t="s">
        <v>51</v>
      </c>
      <c r="H5" s="19" t="s">
        <v>52</v>
      </c>
      <c r="I5" s="20"/>
      <c r="J5" s="20"/>
    </row>
    <row r="6" spans="1:10" ht="12">
      <c r="A6" s="21">
        <f>'Einkommen 2004'!B11</f>
        <v>5043009</v>
      </c>
      <c r="B6" s="21">
        <f>'Einkommen 2004'!D11</f>
        <v>3291602</v>
      </c>
      <c r="C6" s="22">
        <f>B6/A6</f>
        <v>0.6527059539255234</v>
      </c>
      <c r="D6" s="23">
        <f>B6/B$22-A6/A$22</f>
        <v>-0.14087432622897902</v>
      </c>
      <c r="E6" s="24">
        <f>B6</f>
        <v>3291602</v>
      </c>
      <c r="F6" s="25">
        <f>(2*E6-B6)*A6</f>
        <v>16599578510418</v>
      </c>
      <c r="G6" s="23">
        <f>ABS(D6)</f>
        <v>0.14087432622897902</v>
      </c>
      <c r="H6" s="23">
        <f>LN(C6)*(D6)</f>
        <v>0.060101009726901654</v>
      </c>
      <c r="I6" s="26"/>
      <c r="J6" s="27"/>
    </row>
    <row r="7" spans="1:10" ht="12">
      <c r="A7" s="21">
        <f>'Einkommen 2004'!B12</f>
        <v>1789731</v>
      </c>
      <c r="B7" s="21">
        <f>'Einkommen 2004'!D12</f>
        <v>6557340</v>
      </c>
      <c r="C7" s="22">
        <f>B7/A7</f>
        <v>3.6638690395372264</v>
      </c>
      <c r="D7" s="23">
        <f>B7/B$22-A7/A$22</f>
        <v>-0.04487526916840501</v>
      </c>
      <c r="E7" s="24">
        <f>B7+E6</f>
        <v>9848942</v>
      </c>
      <c r="F7" s="25">
        <f>(2*E7-B7)*A7</f>
        <v>23518038953664</v>
      </c>
      <c r="G7" s="23">
        <f>ABS(D7)</f>
        <v>0.04487526916840501</v>
      </c>
      <c r="H7" s="23">
        <f>LN(C7)*(D7)</f>
        <v>-0.05827142122350903</v>
      </c>
      <c r="I7" s="26"/>
      <c r="J7" s="27"/>
    </row>
    <row r="8" spans="1:10" ht="12">
      <c r="A8" s="21">
        <f>'Einkommen 2004'!B13</f>
        <v>1658405</v>
      </c>
      <c r="B8" s="21">
        <f>'Einkommen 2004'!D13</f>
        <v>10337526</v>
      </c>
      <c r="C8" s="22">
        <f>B8/A8</f>
        <v>6.233414636352399</v>
      </c>
      <c r="D8" s="23">
        <f>B8/B$22-A8/A$22</f>
        <v>-0.03753383994323399</v>
      </c>
      <c r="E8" s="24">
        <f>B8+E7</f>
        <v>20186468</v>
      </c>
      <c r="F8" s="25">
        <f>(2*E8-B8)*A8</f>
        <v>49810874121050</v>
      </c>
      <c r="G8" s="23">
        <f>ABS(D8)</f>
        <v>0.03753383994323399</v>
      </c>
      <c r="H8" s="23">
        <f>LN(C8)*(D8)</f>
        <v>-0.06868408497266985</v>
      </c>
      <c r="I8" s="26"/>
      <c r="J8" s="27"/>
    </row>
    <row r="9" spans="1:10" ht="12">
      <c r="A9" s="21">
        <f>'Einkommen 2004'!B14</f>
        <v>1609017</v>
      </c>
      <c r="B9" s="21">
        <f>'Einkommen 2004'!D14</f>
        <v>14039950</v>
      </c>
      <c r="C9" s="22">
        <f>B9/A9</f>
        <v>8.725793450286728</v>
      </c>
      <c r="D9" s="23">
        <f>B9/B$22-A9/A$22</f>
        <v>-0.03260600505485725</v>
      </c>
      <c r="E9" s="24">
        <f>B9+E8</f>
        <v>34226418</v>
      </c>
      <c r="F9" s="25">
        <f>(2*E9-B9)*A9</f>
        <v>87551258593062</v>
      </c>
      <c r="G9" s="23">
        <f>ABS(D9)</f>
        <v>0.03260600505485725</v>
      </c>
      <c r="H9" s="23">
        <f>LN(C9)*(D9)</f>
        <v>-0.07063384761503402</v>
      </c>
      <c r="I9" s="26"/>
      <c r="J9" s="27"/>
    </row>
    <row r="10" spans="1:10" ht="12">
      <c r="A10" s="21">
        <f>'Einkommen 2004'!B15</f>
        <v>1436832</v>
      </c>
      <c r="B10" s="21">
        <f>'Einkommen 2004'!D15</f>
        <v>16119462</v>
      </c>
      <c r="C10" s="22">
        <f>B10/A10</f>
        <v>11.218752087926772</v>
      </c>
      <c r="D10" s="23">
        <f>B10/B$22-A10/A$22</f>
        <v>-0.0257136250753571</v>
      </c>
      <c r="E10" s="24">
        <f>B10+E9</f>
        <v>50345880</v>
      </c>
      <c r="F10" s="25">
        <f>(2*E10-B10)*A10</f>
        <v>121516184079936</v>
      </c>
      <c r="G10" s="23">
        <f>ABS(D10)</f>
        <v>0.0257136250753571</v>
      </c>
      <c r="H10" s="23">
        <f>LN(C10)*(D10)</f>
        <v>-0.062164917265819866</v>
      </c>
      <c r="I10" s="26"/>
      <c r="J10" s="27"/>
    </row>
    <row r="11" spans="1:10" ht="12">
      <c r="A11" s="21">
        <f>'Einkommen 2004'!B16</f>
        <v>1371636</v>
      </c>
      <c r="B11" s="21">
        <f>'Einkommen 2004'!D16</f>
        <v>18862872</v>
      </c>
      <c r="C11" s="22">
        <f>B11/A11</f>
        <v>13.752097495253842</v>
      </c>
      <c r="D11" s="23">
        <f>B11/B$22-A11/A$22</f>
        <v>-0.021245531494817147</v>
      </c>
      <c r="E11" s="24">
        <f>B11+E10</f>
        <v>69208752</v>
      </c>
      <c r="F11" s="25">
        <f>(2*E11-B11)*A11</f>
        <v>163985437217952</v>
      </c>
      <c r="G11" s="23">
        <f>ABS(D11)</f>
        <v>0.021245531494817147</v>
      </c>
      <c r="H11" s="23">
        <f>LN(C11)*(D11)</f>
        <v>-0.055688603541581096</v>
      </c>
      <c r="I11" s="26"/>
      <c r="J11" s="27"/>
    </row>
    <row r="12" spans="1:10" ht="12">
      <c r="A12" s="21">
        <f>'Einkommen 2004'!B17</f>
        <v>2833254</v>
      </c>
      <c r="B12" s="21">
        <f>'Einkommen 2004'!D17</f>
        <v>49611380</v>
      </c>
      <c r="C12" s="22">
        <f>B12/A12</f>
        <v>17.510389114424616</v>
      </c>
      <c r="D12" s="23">
        <f>B12/B$22-A12/A$22</f>
        <v>-0.03376824189835803</v>
      </c>
      <c r="E12" s="24">
        <f>B12+E11</f>
        <v>118820132</v>
      </c>
      <c r="F12" s="25">
        <f>(2*E12-B12)*A12</f>
        <v>532733587708536</v>
      </c>
      <c r="G12" s="23">
        <f>ABS(D12)</f>
        <v>0.03376824189835803</v>
      </c>
      <c r="H12" s="23">
        <f>LN(C12)*(D12)</f>
        <v>-0.09667153273949217</v>
      </c>
      <c r="I12" s="26"/>
      <c r="J12" s="27"/>
    </row>
    <row r="13" spans="1:10" ht="12">
      <c r="A13" s="21">
        <f>'Einkommen 2004'!B18</f>
        <v>3059569</v>
      </c>
      <c r="B13" s="21">
        <f>'Einkommen 2004'!D18</f>
        <v>68958603</v>
      </c>
      <c r="C13" s="22">
        <f>B13/A13</f>
        <v>22.538665740174515</v>
      </c>
      <c r="D13" s="23">
        <f>B13/B$22-A13/A$22</f>
        <v>-0.02184931090122537</v>
      </c>
      <c r="E13" s="24">
        <f>B13+E12</f>
        <v>187778735</v>
      </c>
      <c r="F13" s="25">
        <f>(2*E13-B13)*A13</f>
        <v>938060388908323</v>
      </c>
      <c r="G13" s="23">
        <f>ABS(D13)</f>
        <v>0.02184931090122537</v>
      </c>
      <c r="H13" s="23">
        <f>LN(C13)*(D13)</f>
        <v>-0.06806567930697502</v>
      </c>
      <c r="I13" s="26"/>
      <c r="J13" s="27"/>
    </row>
    <row r="14" spans="1:10" ht="12">
      <c r="A14" s="21">
        <f>'Einkommen 2004'!B19</f>
        <v>3099288</v>
      </c>
      <c r="B14" s="21">
        <f>'Einkommen 2004'!D19</f>
        <v>85139731</v>
      </c>
      <c r="C14" s="22">
        <f>B14/A14</f>
        <v>27.47073876322562</v>
      </c>
      <c r="D14" s="23">
        <f>B14/B$22-A14/A$22</f>
        <v>-0.0076102112728501925</v>
      </c>
      <c r="E14" s="24">
        <f>B14+E13</f>
        <v>272918466</v>
      </c>
      <c r="F14" s="25">
        <f>(2*E14-B14)*A14</f>
        <v>1427833306692888</v>
      </c>
      <c r="G14" s="23">
        <f>ABS(D14)</f>
        <v>0.0076102112728501925</v>
      </c>
      <c r="H14" s="23">
        <f>LN(C14)*(D14)</f>
        <v>-0.025213553774860682</v>
      </c>
      <c r="I14" s="26"/>
      <c r="J14" s="27"/>
    </row>
    <row r="15" spans="1:10" ht="12">
      <c r="A15" s="21">
        <f>'Einkommen 2004'!B20</f>
        <v>3743779</v>
      </c>
      <c r="B15" s="21">
        <f>'Einkommen 2004'!D20</f>
        <v>125480071</v>
      </c>
      <c r="C15" s="22">
        <f>B15/A15</f>
        <v>33.51695465998394</v>
      </c>
      <c r="D15" s="23">
        <f>B15/B$22-A15/A$22</f>
        <v>0.012312838675606438</v>
      </c>
      <c r="E15" s="24">
        <f>B15+E14</f>
        <v>398398537</v>
      </c>
      <c r="F15" s="25">
        <f>(2*E15-B15)*A15</f>
        <v>2513262498174337</v>
      </c>
      <c r="G15" s="23">
        <f>ABS(D15)</f>
        <v>0.012312838675606438</v>
      </c>
      <c r="H15" s="23">
        <f>LN(C15)*(D15)</f>
        <v>0.04324332255556163</v>
      </c>
      <c r="I15" s="26"/>
      <c r="J15" s="28"/>
    </row>
    <row r="16" spans="1:10" ht="12">
      <c r="A16" s="21">
        <f>'Einkommen 2004'!B21</f>
        <v>3866269</v>
      </c>
      <c r="B16" s="21">
        <f>'Einkommen 2004'!D21</f>
        <v>166853071</v>
      </c>
      <c r="C16" s="22">
        <f>B16/A16</f>
        <v>43.15609467421951</v>
      </c>
      <c r="D16" s="23">
        <f>B16/B$22-A16/A$22</f>
        <v>0.04812257173851672</v>
      </c>
      <c r="E16" s="24">
        <f>B16+E15</f>
        <v>565251608</v>
      </c>
      <c r="F16" s="25">
        <f>(2*E16-B16)*A16</f>
        <v>3725730682459005</v>
      </c>
      <c r="G16" s="23">
        <f>ABS(D16)</f>
        <v>0.04812257173851672</v>
      </c>
      <c r="H16" s="23">
        <f>LN(C16)*(D16)</f>
        <v>0.18117299624995667</v>
      </c>
      <c r="I16" s="26"/>
      <c r="J16" s="28"/>
    </row>
    <row r="17" spans="1:10" ht="12">
      <c r="A17" s="21">
        <f>'Einkommen 2004'!B22</f>
        <v>4971433</v>
      </c>
      <c r="B17" s="21">
        <f>'Einkommen 2004'!D22</f>
        <v>348327773</v>
      </c>
      <c r="C17" s="22">
        <f>B17/A17</f>
        <v>70.06586893557652</v>
      </c>
      <c r="D17" s="23">
        <f>B17/B$22-A17/A$22</f>
        <v>0.18897928488064542</v>
      </c>
      <c r="E17" s="24">
        <f>B17+E16</f>
        <v>913579381</v>
      </c>
      <c r="F17" s="25">
        <f>(2*E17-B17)*A17</f>
        <v>7351909180137237</v>
      </c>
      <c r="G17" s="23">
        <f>ABS(D17)</f>
        <v>0.18897928488064542</v>
      </c>
      <c r="H17" s="23">
        <f>LN(C17)*(D17)</f>
        <v>0.8030553356811263</v>
      </c>
      <c r="I17" s="26"/>
      <c r="J17" s="27"/>
    </row>
    <row r="18" spans="1:10" ht="12">
      <c r="A18" s="21">
        <f>'Einkommen 2004'!B23</f>
        <v>419001</v>
      </c>
      <c r="B18" s="21">
        <f>'Einkommen 2004'!D23</f>
        <v>68700899</v>
      </c>
      <c r="C18" s="22">
        <f>B18/A18</f>
        <v>163.96356810604271</v>
      </c>
      <c r="D18" s="23">
        <f>B18/B$22-A18/A$22</f>
        <v>0.053306468707053856</v>
      </c>
      <c r="E18" s="24">
        <f>B18+E17</f>
        <v>982280280</v>
      </c>
      <c r="F18" s="25">
        <f>(2*E18-B18)*A18</f>
        <v>794367093818661</v>
      </c>
      <c r="G18" s="23">
        <f>ABS(D18)</f>
        <v>0.053306468707053856</v>
      </c>
      <c r="H18" s="23">
        <f>LN(C18)*(D18)</f>
        <v>0.2718440270269361</v>
      </c>
      <c r="I18" s="26"/>
      <c r="J18" s="27"/>
    </row>
    <row r="19" spans="1:10" ht="12">
      <c r="A19" s="21">
        <f>'Einkommen 2004'!B24</f>
        <v>87869</v>
      </c>
      <c r="B19" s="21">
        <f>'Einkommen 2004'!D24</f>
        <v>29155244</v>
      </c>
      <c r="C19" s="22">
        <f>B19/A19</f>
        <v>331.8035257030352</v>
      </c>
      <c r="D19" s="23">
        <f>B19/B$22-A19/A$22</f>
        <v>0.02519055696159805</v>
      </c>
      <c r="E19" s="24">
        <f>B19+E18</f>
        <v>1011435524</v>
      </c>
      <c r="F19" s="25">
        <f>(2*E19-B19)*A19</f>
        <v>175185813981676</v>
      </c>
      <c r="G19" s="23">
        <f>ABS(D19)</f>
        <v>0.02519055696159805</v>
      </c>
      <c r="H19" s="23">
        <f>LN(C19)*(D19)</f>
        <v>0.14621967117046164</v>
      </c>
      <c r="I19" s="26"/>
      <c r="J19" s="27"/>
    </row>
    <row r="20" spans="1:10" ht="12">
      <c r="A20" s="21">
        <f>'Einkommen 2004'!B25</f>
        <v>21729</v>
      </c>
      <c r="B20" s="21">
        <f>'Einkommen 2004'!D25</f>
        <v>14560498</v>
      </c>
      <c r="C20" s="22">
        <f>B20/A20</f>
        <v>670.0951723503152</v>
      </c>
      <c r="D20" s="23">
        <f>B20/B$22-A20/A$22</f>
        <v>0.013213080728800366</v>
      </c>
      <c r="E20" s="24">
        <f>B20+E19</f>
        <v>1025996022</v>
      </c>
      <c r="F20" s="25">
        <f>(2*E20-B20)*A20</f>
        <v>44271350063034</v>
      </c>
      <c r="G20" s="23">
        <f>ABS(D20)</f>
        <v>0.013213080728800366</v>
      </c>
      <c r="H20" s="23">
        <f>LN(C20)*(D20)</f>
        <v>0.08598306250061884</v>
      </c>
      <c r="I20" s="26"/>
      <c r="J20" s="27"/>
    </row>
    <row r="21" spans="1:10" ht="12">
      <c r="A21" s="21">
        <f>'Einkommen 2004'!B26</f>
        <v>9688</v>
      </c>
      <c r="B21" s="21">
        <f>'Einkommen 2004'!D26</f>
        <v>26553938</v>
      </c>
      <c r="C21" s="22">
        <f>B21/A21</f>
        <v>2740.9101981833196</v>
      </c>
      <c r="D21" s="23">
        <f>B21/B$22-A21/A$22</f>
        <v>0.024951559345862247</v>
      </c>
      <c r="E21" s="24">
        <f>B21+E20</f>
        <v>1052549960</v>
      </c>
      <c r="F21" s="25">
        <f>(2*E21-B21)*A21</f>
        <v>20136953473616</v>
      </c>
      <c r="G21" s="23">
        <f>ABS(D21)</f>
        <v>0.024951559345862247</v>
      </c>
      <c r="H21" s="23">
        <f>LN(C21)*(D21)</f>
        <v>0.1975176749193072</v>
      </c>
      <c r="I21" s="26"/>
      <c r="J21" s="27"/>
    </row>
    <row r="22" spans="1:9" ht="12">
      <c r="A22" s="29">
        <f>'Einkommen 2004'!B27</f>
        <v>35020509</v>
      </c>
      <c r="B22" s="29">
        <f>'Einkommen 2004'!D27</f>
        <v>1052549960</v>
      </c>
      <c r="C22" s="30">
        <f>B22/A22</f>
        <v>30.055244485452796</v>
      </c>
      <c r="D22" s="24"/>
      <c r="E22" s="24"/>
      <c r="F22" s="25">
        <f>SUM(F6:F21)</f>
        <v>17986472226893392</v>
      </c>
      <c r="G22" s="23">
        <f>SUM(G6:G21)</f>
        <v>0.7321527220761661</v>
      </c>
      <c r="H22" s="23">
        <f>SUM(H6:H21)</f>
        <v>1.2837434593909285</v>
      </c>
      <c r="I22" s="26"/>
    </row>
    <row r="23" spans="1:8" ht="12">
      <c r="A23" s="29"/>
      <c r="B23" s="29"/>
      <c r="C23" s="29"/>
      <c r="D23" s="24"/>
      <c r="E23" s="24"/>
      <c r="F23" s="25"/>
      <c r="G23" s="24"/>
      <c r="H23" s="24"/>
    </row>
    <row r="24" spans="1:8" ht="27.75" customHeight="1">
      <c r="A24" s="29"/>
      <c r="B24" s="29"/>
      <c r="C24" s="29"/>
      <c r="D24" s="24"/>
      <c r="E24" s="31"/>
      <c r="F24" s="18" t="s">
        <v>53</v>
      </c>
      <c r="G24" s="18" t="s">
        <v>54</v>
      </c>
      <c r="H24" s="18" t="s">
        <v>55</v>
      </c>
    </row>
    <row r="25" spans="1:8" ht="12">
      <c r="A25" s="29"/>
      <c r="B25" s="29"/>
      <c r="C25" s="29"/>
      <c r="D25" s="24"/>
      <c r="E25" s="31" t="s">
        <v>56</v>
      </c>
      <c r="F25" s="31">
        <f>1-F22/A22/B22</f>
        <v>0.5120438249022481</v>
      </c>
      <c r="G25" s="31">
        <f>G22/2</f>
        <v>0.36607636103808305</v>
      </c>
      <c r="H25" s="31">
        <f>H22/2</f>
        <v>0.6418717296954642</v>
      </c>
    </row>
    <row r="26" spans="1:8" ht="12">
      <c r="A26" s="29"/>
      <c r="B26" s="32"/>
      <c r="C26" s="32"/>
      <c r="D26" s="33"/>
      <c r="E26" s="34" t="s">
        <v>57</v>
      </c>
      <c r="F26" s="34">
        <f>(1-F25)*$C$22</f>
        <v>14.665642140749346</v>
      </c>
      <c r="G26" s="34">
        <f>(1-G25)*$C$22</f>
        <v>19.052729954108322</v>
      </c>
      <c r="H26" s="34">
        <f>EXP(-H25)*$C$22</f>
        <v>15.818267473046895</v>
      </c>
    </row>
    <row r="27" spans="1:8" ht="12">
      <c r="A27" s="29"/>
      <c r="B27" s="29"/>
      <c r="C27" s="29"/>
      <c r="D27" s="24"/>
      <c r="E27" s="24"/>
      <c r="F27" s="24"/>
      <c r="G27" s="24"/>
      <c r="H27" s="24"/>
    </row>
    <row r="28" spans="1:8" ht="12">
      <c r="A28" s="29"/>
      <c r="B28" s="29"/>
      <c r="C28" s="29"/>
      <c r="D28" s="24"/>
      <c r="E28" s="24"/>
      <c r="F28" s="24"/>
      <c r="G28" s="24"/>
      <c r="H28" s="24"/>
    </row>
    <row r="29" spans="1:8" ht="12">
      <c r="A29" s="29"/>
      <c r="B29" s="29"/>
      <c r="C29" s="29"/>
      <c r="D29" s="24"/>
      <c r="E29" s="24"/>
      <c r="F29" s="24"/>
      <c r="G29" s="24"/>
      <c r="H29" s="24"/>
    </row>
    <row r="30" spans="1:11" ht="48" customHeight="1">
      <c r="A30" s="17" t="s">
        <v>45</v>
      </c>
      <c r="B30" s="42" t="s">
        <v>61</v>
      </c>
      <c r="C30" s="18" t="s">
        <v>47</v>
      </c>
      <c r="D30" s="19" t="s">
        <v>48</v>
      </c>
      <c r="E30" s="19" t="s">
        <v>49</v>
      </c>
      <c r="F30" s="19" t="s">
        <v>50</v>
      </c>
      <c r="G30" s="19" t="s">
        <v>51</v>
      </c>
      <c r="H30" s="19" t="s">
        <v>52</v>
      </c>
      <c r="I30" s="43" t="s">
        <v>62</v>
      </c>
      <c r="J30" s="44" t="s">
        <v>63</v>
      </c>
      <c r="K30" s="44" t="s">
        <v>64</v>
      </c>
    </row>
    <row r="31" spans="1:11" ht="12">
      <c r="A31" s="21">
        <f>A6</f>
        <v>5043009</v>
      </c>
      <c r="B31" s="45">
        <f>(B$50*A6+B6)*(1-B$51)</f>
        <v>23149262.639999997</v>
      </c>
      <c r="C31" s="22">
        <f>B31/A31</f>
        <v>4.590367108208611</v>
      </c>
      <c r="D31" s="23">
        <f>B31/B$47-A31/A$47</f>
        <v>-0.11743124688126014</v>
      </c>
      <c r="E31" s="46">
        <f>B31</f>
        <v>23149262.639999997</v>
      </c>
      <c r="F31" s="25">
        <f>(2*E31-B31)*A31</f>
        <v>116741939836883.75</v>
      </c>
      <c r="G31" s="23">
        <f>ABS(D31)</f>
        <v>0.11743124688126014</v>
      </c>
      <c r="H31" s="23">
        <f>LN(C31)*(D31)</f>
        <v>-0.1789605231000467</v>
      </c>
      <c r="I31" s="47">
        <f>1-B31/B6</f>
        <v>-6.03282554816773</v>
      </c>
      <c r="J31" s="23">
        <f>'Einkommen 2004'!F11/'Einkommen 2004'!D11</f>
        <v>0.009999386317057773</v>
      </c>
      <c r="K31" s="28">
        <f>C31-Ungleichverteilungen!C31</f>
        <v>3.944187813267832</v>
      </c>
    </row>
    <row r="32" spans="1:11" ht="12">
      <c r="A32" s="21">
        <f>A7</f>
        <v>1789731</v>
      </c>
      <c r="B32" s="45">
        <f>(B$50*A7+B7)*(1-B$51)</f>
        <v>11934050.94</v>
      </c>
      <c r="C32" s="22">
        <f>B32/A32</f>
        <v>6.668069637280686</v>
      </c>
      <c r="D32" s="23">
        <f>B32/B$47-A32/A$47</f>
        <v>-0.03740751742097018</v>
      </c>
      <c r="E32" s="46">
        <f>B32+E31</f>
        <v>35083313.58</v>
      </c>
      <c r="F32" s="25">
        <f>(2*E32-B32)*A32</f>
        <v>104220646870796.81</v>
      </c>
      <c r="G32" s="23">
        <f>ABS(D32)</f>
        <v>0.03740751742097018</v>
      </c>
      <c r="H32" s="23">
        <f>LN(C32)*(D32)</f>
        <v>-0.07097442030321838</v>
      </c>
      <c r="I32" s="47">
        <f>1-B32/B7</f>
        <v>-0.8199530510847386</v>
      </c>
      <c r="J32" s="23">
        <f>'Einkommen 2004'!F12/'Einkommen 2004'!D12</f>
        <v>0.008800824724659694</v>
      </c>
      <c r="K32" s="28">
        <f>C32-Ungleichverteilungen!C32</f>
        <v>3.036445666974534</v>
      </c>
    </row>
    <row r="33" spans="1:11" ht="12">
      <c r="A33" s="21">
        <f>A8</f>
        <v>1658405</v>
      </c>
      <c r="B33" s="45">
        <f>(B$50*A8+B8)*(1-B$51)</f>
        <v>13998689.639999999</v>
      </c>
      <c r="C33" s="22">
        <f>B33/A33</f>
        <v>8.441056099083154</v>
      </c>
      <c r="D33" s="23">
        <f>B33/B$47-A33/A$47</f>
        <v>-0.03128778495530383</v>
      </c>
      <c r="E33" s="46">
        <f>B33+E32</f>
        <v>49082003.22</v>
      </c>
      <c r="F33" s="25">
        <f>(2*E33-B33)*A33</f>
        <v>139580182207704</v>
      </c>
      <c r="G33" s="23">
        <f>ABS(D33)</f>
        <v>0.03128778495530383</v>
      </c>
      <c r="H33" s="23">
        <f>LN(C33)*(D33)</f>
        <v>-0.06674020658777792</v>
      </c>
      <c r="I33" s="47">
        <f>1-B33/B8</f>
        <v>-0.3541624601476212</v>
      </c>
      <c r="J33" s="23">
        <f>'Einkommen 2004'!F13/'Einkommen 2004'!D13</f>
        <v>0.00895591459697417</v>
      </c>
      <c r="K33" s="28">
        <f>C33-Ungleichverteilungen!C33</f>
        <v>2.2634673918614556</v>
      </c>
    </row>
    <row r="34" spans="1:11" ht="12">
      <c r="A34" s="21">
        <f>A9</f>
        <v>1609017</v>
      </c>
      <c r="B34" s="45">
        <f>(B$50*A9+B9)*(1-B$51)</f>
        <v>16348895.879999999</v>
      </c>
      <c r="C34" s="22">
        <f>B34/A34</f>
        <v>10.160797480697841</v>
      </c>
      <c r="D34" s="23">
        <f>B34/B$47-A34/A$47</f>
        <v>-0.02717999746231196</v>
      </c>
      <c r="E34" s="46">
        <f>B34+E33</f>
        <v>65430899.099999994</v>
      </c>
      <c r="F34" s="25">
        <f>(2*E34-B34)*A34</f>
        <v>184253206552219.44</v>
      </c>
      <c r="G34" s="23">
        <f>ABS(D34)</f>
        <v>0.02717999746231196</v>
      </c>
      <c r="H34" s="23">
        <f>LN(C34)*(D34)</f>
        <v>-0.06301782790804986</v>
      </c>
      <c r="I34" s="47">
        <f>1-B34/B9</f>
        <v>-0.16445542042528638</v>
      </c>
      <c r="J34" s="23">
        <f>'Einkommen 2004'!F14/'Einkommen 2004'!D14</f>
        <v>0.01067040837040018</v>
      </c>
      <c r="K34" s="28">
        <f>C34-Ungleichverteilungen!C34</f>
        <v>1.5281118098814357</v>
      </c>
    </row>
    <row r="35" spans="1:11" ht="12">
      <c r="A35" s="21">
        <f>A10</f>
        <v>1436832</v>
      </c>
      <c r="B35" s="45">
        <f>(B$50*A10+B10)*(1-B$51)</f>
        <v>17070913.259999998</v>
      </c>
      <c r="C35" s="22">
        <f>B35/A35</f>
        <v>11.880938940669472</v>
      </c>
      <c r="D35" s="23">
        <f>B35/B$47-A35/A$47</f>
        <v>-0.021434587374908536</v>
      </c>
      <c r="E35" s="46">
        <f>B35+E34</f>
        <v>82501812.35999998</v>
      </c>
      <c r="F35" s="25">
        <f>(2*E35-B35)*A35</f>
        <v>212554453672494.7</v>
      </c>
      <c r="G35" s="23">
        <f>ABS(D35)</f>
        <v>0.021434587374908536</v>
      </c>
      <c r="H35" s="23">
        <f>LN(C35)*(D35)</f>
        <v>-0.05304921792582897</v>
      </c>
      <c r="I35" s="47">
        <f>1-B35/B10</f>
        <v>-0.05902500095846852</v>
      </c>
      <c r="J35" s="23">
        <f>'Einkommen 2004'!F15/'Einkommen 2004'!D15</f>
        <v>0.021709905702808195</v>
      </c>
      <c r="K35" s="28">
        <f>C35-Ungleichverteilungen!C35</f>
        <v>0.9057449026747726</v>
      </c>
    </row>
    <row r="36" spans="1:11" ht="12">
      <c r="A36" s="21">
        <f>A11</f>
        <v>1371636</v>
      </c>
      <c r="B36" s="45">
        <f>(B$50*A11+B11)*(1-B$51)</f>
        <v>18693954.72</v>
      </c>
      <c r="C36" s="22">
        <f>B36/A36</f>
        <v>13.628947271725151</v>
      </c>
      <c r="D36" s="23">
        <f>B36/B$47-A36/A$47</f>
        <v>-0.017710035042412434</v>
      </c>
      <c r="E36" s="46">
        <f>B36+E35</f>
        <v>101195767.07999998</v>
      </c>
      <c r="F36" s="25">
        <f>(2*E36-B36)*A36</f>
        <v>251966213072763.78</v>
      </c>
      <c r="G36" s="23">
        <f>ABS(D36)</f>
        <v>0.017710035042412434</v>
      </c>
      <c r="H36" s="23">
        <f>LN(C36)*(D36)</f>
        <v>-0.04626208281468758</v>
      </c>
      <c r="I36" s="47">
        <f>1-B36/B11</f>
        <v>0.008955013849428761</v>
      </c>
      <c r="J36" s="23">
        <f>'Einkommen 2004'!F16/'Einkommen 2004'!D16</f>
        <v>0.03958941141094527</v>
      </c>
      <c r="K36" s="28">
        <f>C36-Ungleichverteilungen!C36</f>
        <v>0.42128722197434243</v>
      </c>
    </row>
    <row r="37" spans="1:11" ht="12">
      <c r="A37" s="21">
        <f>A12</f>
        <v>2833254</v>
      </c>
      <c r="B37" s="45">
        <f>(B$50*A12+B12)*(1-B$51)</f>
        <v>45961523.76</v>
      </c>
      <c r="C37" s="22">
        <f>B37/A37</f>
        <v>16.222168488952985</v>
      </c>
      <c r="D37" s="23">
        <f>B37/B$47-A37/A$47</f>
        <v>-0.028148824965215473</v>
      </c>
      <c r="E37" s="46">
        <f>B37+E36</f>
        <v>147157290.83999997</v>
      </c>
      <c r="F37" s="25">
        <f>(2*E37-B37)*A37</f>
        <v>703647294764071.5</v>
      </c>
      <c r="G37" s="23">
        <f>ABS(D37)</f>
        <v>0.028148824965215473</v>
      </c>
      <c r="H37" s="23">
        <f>LN(C37)*(D37)</f>
        <v>-0.07843328721504408</v>
      </c>
      <c r="I37" s="47">
        <f>1-B37/B12</f>
        <v>0.0735689319668189</v>
      </c>
      <c r="J37" s="23">
        <f>'Einkommen 2004'!F17/'Einkommen 2004'!D17</f>
        <v>0.06522620414912869</v>
      </c>
      <c r="K37" s="28">
        <f>C37-Ungleichverteilungen!C37</f>
        <v>-0.14608441036348907</v>
      </c>
    </row>
    <row r="38" spans="1:11" ht="12">
      <c r="A38" s="21">
        <f>A13</f>
        <v>3059569</v>
      </c>
      <c r="B38" s="45">
        <f>(B$50*A13+B13)*(1-B$51)</f>
        <v>60248051.73</v>
      </c>
      <c r="C38" s="22">
        <f>B38/A38</f>
        <v>19.691679360720414</v>
      </c>
      <c r="D38" s="23">
        <f>B38/B$47-A38/A$47</f>
        <v>-0.01821333873467286</v>
      </c>
      <c r="E38" s="46">
        <f>B38+E37</f>
        <v>207405342.56999996</v>
      </c>
      <c r="F38" s="25">
        <f>(2*E38-B38)*A38</f>
        <v>1084808841739600</v>
      </c>
      <c r="G38" s="23">
        <f>ABS(D38)</f>
        <v>0.01821333873467286</v>
      </c>
      <c r="H38" s="23">
        <f>LN(C38)*(D38)</f>
        <v>-0.05427932250473446</v>
      </c>
      <c r="I38" s="47">
        <f>1-B38/B13</f>
        <v>0.12631565738070427</v>
      </c>
      <c r="J38" s="23">
        <f>'Einkommen 2004'!F18/'Einkommen 2004'!D18</f>
        <v>0.08971721773423977</v>
      </c>
      <c r="K38" s="28">
        <f>C38-Ungleichverteilungen!C38</f>
        <v>-0.8248799978036132</v>
      </c>
    </row>
    <row r="39" spans="1:11" ht="12">
      <c r="A39" s="21">
        <f>A14</f>
        <v>3099288</v>
      </c>
      <c r="B39" s="45">
        <f>(B$50*A14+B14)*(1-B$51)</f>
        <v>71577466.71</v>
      </c>
      <c r="C39" s="22">
        <f>B39/A39</f>
        <v>23.094809746625675</v>
      </c>
      <c r="D39" s="23">
        <f>B39/B$47-A39/A$47</f>
        <v>-0.006343786144169555</v>
      </c>
      <c r="E39" s="46">
        <f>B39+E38</f>
        <v>278982809.28</v>
      </c>
      <c r="F39" s="25">
        <f>(2*E39-B39)*A39</f>
        <v>1507456962370882.8</v>
      </c>
      <c r="G39" s="23">
        <f>ABS(D39)</f>
        <v>0.006343786144169555</v>
      </c>
      <c r="H39" s="23">
        <f>LN(C39)*(D39)</f>
        <v>-0.019917001132136562</v>
      </c>
      <c r="I39" s="47">
        <f>1-B39/B14</f>
        <v>0.15929418769246528</v>
      </c>
      <c r="J39" s="23">
        <f>'Einkommen 2004'!F19/'Einkommen 2004'!D19</f>
        <v>0.11083550404921998</v>
      </c>
      <c r="K39" s="28">
        <f>C39-Ungleichverteilungen!C39</f>
        <v>-1.331195839173386</v>
      </c>
    </row>
    <row r="40" spans="1:11" ht="12">
      <c r="A40" s="21">
        <f>A15</f>
        <v>3743779</v>
      </c>
      <c r="B40" s="45">
        <f>(B$50*A15+B15)*(1-B$51)</f>
        <v>102080494.05</v>
      </c>
      <c r="C40" s="22">
        <f>B40/A40</f>
        <v>27.266698715388916</v>
      </c>
      <c r="D40" s="23">
        <f>B40/B$47-A40/A$47</f>
        <v>0.010263843221326688</v>
      </c>
      <c r="E40" s="46">
        <f>B40+E39</f>
        <v>381063303.33</v>
      </c>
      <c r="F40" s="25">
        <f>(2*E40-B40)*A40</f>
        <v>2471066775420953</v>
      </c>
      <c r="G40" s="23">
        <f>ABS(D40)</f>
        <v>0.010263843221326688</v>
      </c>
      <c r="H40" s="23">
        <f>LN(C40)*(D40)</f>
        <v>0.03392883890366352</v>
      </c>
      <c r="I40" s="47">
        <f>1-B40/B15</f>
        <v>0.18648042484770355</v>
      </c>
      <c r="J40" s="23">
        <f>'Einkommen 2004'!F20/'Einkommen 2004'!D20</f>
        <v>0.1315957495752453</v>
      </c>
      <c r="K40" s="28">
        <f>C40-Ungleichverteilungen!C40</f>
        <v>-1.839567172634922</v>
      </c>
    </row>
    <row r="41" spans="1:11" ht="12">
      <c r="A41" s="21">
        <f>A16</f>
        <v>3866269</v>
      </c>
      <c r="B41" s="45">
        <f>(B$50*A16+B16)*(1-B$51)</f>
        <v>131134972.64999999</v>
      </c>
      <c r="C41" s="22">
        <f>B41/A41</f>
        <v>33.917705325211465</v>
      </c>
      <c r="D41" s="23">
        <f>B41/B$47-A41/A$47</f>
        <v>0.04011443215850097</v>
      </c>
      <c r="E41" s="46">
        <f>B41+E40</f>
        <v>512198275.97999996</v>
      </c>
      <c r="F41" s="25">
        <f>(2*E41-B41)*A41</f>
        <v>3453589552977294</v>
      </c>
      <c r="G41" s="23">
        <f>ABS(D41)</f>
        <v>0.04011443215850097</v>
      </c>
      <c r="H41" s="23">
        <f>LN(C41)*(D41)</f>
        <v>0.1413607380965231</v>
      </c>
      <c r="I41" s="47">
        <f>1-B41/B16</f>
        <v>0.21406916957494904</v>
      </c>
      <c r="J41" s="23">
        <f>'Einkommen 2004'!F21/'Einkommen 2004'!D21</f>
        <v>0.15628934992751797</v>
      </c>
      <c r="K41" s="28">
        <f>C41-Ungleichverteilungen!C41</f>
        <v>-2.4935513669638567</v>
      </c>
    </row>
    <row r="42" spans="1:11" ht="12">
      <c r="A42" s="21">
        <f>A17</f>
        <v>4971433</v>
      </c>
      <c r="B42" s="45">
        <f>(B$50*A17+B17)*(1-B$51)</f>
        <v>260927895.98999998</v>
      </c>
      <c r="C42" s="22">
        <f>B42/A42</f>
        <v>52.485449565547796</v>
      </c>
      <c r="D42" s="23">
        <f>B42/B$47-A42/A$47</f>
        <v>0.15753099696953848</v>
      </c>
      <c r="E42" s="46">
        <f>B42+E41</f>
        <v>773126171.9699999</v>
      </c>
      <c r="F42" s="25">
        <f>(2*E42-B42)*A42</f>
        <v>6389904376245411</v>
      </c>
      <c r="G42" s="23">
        <f>ABS(D42)</f>
        <v>0.15753099696953848</v>
      </c>
      <c r="H42" s="23">
        <f>LN(C42)*(D42)</f>
        <v>0.6239071814712697</v>
      </c>
      <c r="I42" s="47">
        <f>1-B42/B17</f>
        <v>0.2509127430674327</v>
      </c>
      <c r="J42" s="23">
        <f>'Einkommen 2004'!F22/'Einkommen 2004'!D22</f>
        <v>0.207903935928761</v>
      </c>
      <c r="K42" s="28">
        <f>C42-Ungleichverteilungen!C42</f>
        <v>-3.0134494440536628</v>
      </c>
    </row>
    <row r="43" spans="1:11" ht="12">
      <c r="A43" s="21">
        <f>A18</f>
        <v>419001</v>
      </c>
      <c r="B43" s="45">
        <f>(B$50*A18+B18)*(1-B$51)</f>
        <v>49138284.449999996</v>
      </c>
      <c r="C43" s="22">
        <f>B43/A43</f>
        <v>117.27486199316945</v>
      </c>
      <c r="D43" s="23">
        <f>B43/B$47-A43/A$47</f>
        <v>0.04443567010877038</v>
      </c>
      <c r="E43" s="46">
        <f>B43+E42</f>
        <v>822264456.42</v>
      </c>
      <c r="F43" s="25">
        <f>(2*E43-B43)*A43</f>
        <v>668470268686038.4</v>
      </c>
      <c r="G43" s="23">
        <f>ABS(D43)</f>
        <v>0.04443567010877038</v>
      </c>
      <c r="H43" s="23">
        <f>LN(C43)*(D43)</f>
        <v>0.2117146579399639</v>
      </c>
      <c r="I43" s="47">
        <f>1-B43/B18</f>
        <v>0.2847504884906965</v>
      </c>
      <c r="J43" s="23">
        <f>'Einkommen 2004'!F23/'Einkommen 2004'!D23</f>
        <v>0.30238298628377486</v>
      </c>
      <c r="K43" s="28">
        <f>C43-Ungleichverteilungen!C43</f>
        <v>2.891087252775037</v>
      </c>
    </row>
    <row r="44" spans="1:11" ht="12">
      <c r="A44" s="21">
        <f>A19</f>
        <v>87869</v>
      </c>
      <c r="B44" s="45">
        <f>(B$50*A19+B19)*(1-B$51)</f>
        <v>20480896.02</v>
      </c>
      <c r="C44" s="22">
        <f>B44/A44</f>
        <v>233.08443273509428</v>
      </c>
      <c r="D44" s="23">
        <f>B44/B$47-A44/A$47</f>
        <v>0.020998563704401584</v>
      </c>
      <c r="E44" s="46">
        <f>B44+E43</f>
        <v>842745352.4399999</v>
      </c>
      <c r="F44" s="25">
        <f>(2*E44-B44)*A44</f>
        <v>146302746894719.34</v>
      </c>
      <c r="G44" s="23">
        <f>ABS(D44)</f>
        <v>0.020998563704401584</v>
      </c>
      <c r="H44" s="23">
        <f>LN(C44)*(D44)</f>
        <v>0.11447158614082843</v>
      </c>
      <c r="I44" s="47">
        <f>1-B44/B19</f>
        <v>0.2975227365615599</v>
      </c>
      <c r="J44" s="23">
        <f>'Einkommen 2004'!F24/'Einkommen 2004'!D24</f>
        <v>0.34830289878554954</v>
      </c>
      <c r="K44" s="28">
        <f>C44-Ungleichverteilungen!C44</f>
        <v>16.849036861691843</v>
      </c>
    </row>
    <row r="45" spans="1:11" ht="12">
      <c r="A45" s="21">
        <f>A20</f>
        <v>21729</v>
      </c>
      <c r="B45" s="45">
        <f>(B$50*A20+B20)*(1-B$51)</f>
        <v>10136701.68</v>
      </c>
      <c r="C45" s="22">
        <f>B45/A45</f>
        <v>466.50566892171753</v>
      </c>
      <c r="D45" s="23">
        <f>B45/B$47-A45/A$47</f>
        <v>0.011014274826796606</v>
      </c>
      <c r="E45" s="46">
        <f>B45+E44</f>
        <v>852882054.1199999</v>
      </c>
      <c r="F45" s="25">
        <f>(2*E45-B45)*A45</f>
        <v>36844287917142.234</v>
      </c>
      <c r="G45" s="23">
        <f>ABS(D45)</f>
        <v>0.011014274826796606</v>
      </c>
      <c r="H45" s="23">
        <f>LN(C45)*(D45)</f>
        <v>0.06768569456199977</v>
      </c>
      <c r="I45" s="47">
        <f>1-B45/B20</f>
        <v>0.30382177312891356</v>
      </c>
      <c r="J45" s="23">
        <f>'Einkommen 2004'!F25/'Einkommen 2004'!D25</f>
        <v>0.3597303471351049</v>
      </c>
      <c r="K45" s="28">
        <f>C45-Ungleichverteilungen!C45</f>
        <v>37.46406553453909</v>
      </c>
    </row>
    <row r="46" spans="1:11" ht="12">
      <c r="A46" s="21">
        <f>A21</f>
        <v>9688</v>
      </c>
      <c r="B46" s="45">
        <f>(B$50*A21+B21)*(1-B$51)</f>
        <v>18362325.54</v>
      </c>
      <c r="C46" s="22">
        <f>B46/A46</f>
        <v>1895.3680367464904</v>
      </c>
      <c r="D46" s="23">
        <f>B46/B$47-A46/A$47</f>
        <v>0.020799337991890383</v>
      </c>
      <c r="E46" s="46">
        <f>B46+E45</f>
        <v>871244379.6599998</v>
      </c>
      <c r="F46" s="25">
        <f>(2*E46-B46)*A46</f>
        <v>16703336890460.637</v>
      </c>
      <c r="G46" s="23">
        <f>ABS(D46)</f>
        <v>0.020799337991890383</v>
      </c>
      <c r="H46" s="23">
        <f>LN(C46)*(D46)</f>
        <v>0.156976104630038</v>
      </c>
      <c r="I46" s="47">
        <f>1-B46/B21</f>
        <v>0.3084895528489974</v>
      </c>
      <c r="J46" s="23">
        <f>'Einkommen 2004'!F26/'Einkommen 2004'!D26</f>
        <v>0.35309075437323084</v>
      </c>
      <c r="K46" s="28">
        <f>C46-Ungleichverteilungen!C46</f>
        <v>122.24788810900077</v>
      </c>
    </row>
    <row r="47" spans="1:11" ht="12">
      <c r="A47" s="36">
        <f>SUM(A31:A46)</f>
        <v>35020509</v>
      </c>
      <c r="B47" s="48">
        <f>SUM(B31:B46)</f>
        <v>871244379.6599998</v>
      </c>
      <c r="C47" s="30">
        <f>B47/A47</f>
        <v>24.878118694962424</v>
      </c>
      <c r="D47" s="24"/>
      <c r="E47" s="24"/>
      <c r="F47" s="25">
        <f>SUM(F31:F46)</f>
        <v>17488111086119436</v>
      </c>
      <c r="G47" s="23">
        <f>SUM(G31:G46)</f>
        <v>0.61031423796245</v>
      </c>
      <c r="H47" s="23">
        <f>SUM(H31:H46)</f>
        <v>0.7184109122527619</v>
      </c>
      <c r="I47" s="47">
        <f>1-B47/B22</f>
        <v>0.17225365752709743</v>
      </c>
      <c r="J47" s="23">
        <f>1-Ungleichverteilungen!B47/B22</f>
        <v>0.17181164493132473</v>
      </c>
      <c r="K47" s="28">
        <f>C47-Ungleichverteilungen!C47</f>
        <v>-0.013284796631602092</v>
      </c>
    </row>
    <row r="48" spans="1:8" ht="12">
      <c r="A48" s="29"/>
      <c r="B48" s="29"/>
      <c r="C48" s="29"/>
      <c r="D48" s="24"/>
      <c r="E48" s="24"/>
      <c r="F48" s="25"/>
      <c r="G48" s="24"/>
      <c r="H48" s="24"/>
    </row>
    <row r="49" spans="1:8" ht="23.25">
      <c r="A49" s="49" t="s">
        <v>65</v>
      </c>
      <c r="B49" s="49"/>
      <c r="C49" s="29"/>
      <c r="D49" s="24"/>
      <c r="E49" s="31"/>
      <c r="F49" s="18" t="s">
        <v>53</v>
      </c>
      <c r="G49" s="18" t="s">
        <v>54</v>
      </c>
      <c r="H49" s="18" t="s">
        <v>55</v>
      </c>
    </row>
    <row r="50" spans="1:8" ht="12">
      <c r="A50" s="50" t="s">
        <v>66</v>
      </c>
      <c r="B50" s="51">
        <v>6</v>
      </c>
      <c r="C50" s="29"/>
      <c r="D50" s="24"/>
      <c r="E50" s="31" t="s">
        <v>56</v>
      </c>
      <c r="F50" s="31">
        <f>1-F47/A47/B47</f>
        <v>0.42683394785778495</v>
      </c>
      <c r="G50" s="31">
        <f>G47/2</f>
        <v>0.305157118981225</v>
      </c>
      <c r="H50" s="31">
        <f>H47/2</f>
        <v>0.35920545612638094</v>
      </c>
    </row>
    <row r="51" spans="1:8" ht="12">
      <c r="A51" s="50" t="s">
        <v>30</v>
      </c>
      <c r="B51" s="52">
        <v>0.31</v>
      </c>
      <c r="C51" s="32"/>
      <c r="D51" s="24"/>
      <c r="E51" s="34" t="s">
        <v>57</v>
      </c>
      <c r="F51" s="34">
        <f>(1-F50)*$C$47</f>
        <v>14.259293077117048</v>
      </c>
      <c r="G51" s="34">
        <f>(1-G50)*$C$47</f>
        <v>17.28638366833474</v>
      </c>
      <c r="H51" s="34">
        <f>EXP(-H50)*$C$47</f>
        <v>17.37067072906881</v>
      </c>
    </row>
    <row r="52" spans="1:3" ht="12">
      <c r="A52" s="37"/>
      <c r="B52" s="38"/>
      <c r="C52" s="38"/>
    </row>
    <row r="53" spans="1:2" ht="12">
      <c r="A53" s="39" t="s">
        <v>58</v>
      </c>
      <c r="B53" s="39"/>
    </row>
    <row r="54" spans="1:9" ht="12">
      <c r="A54" s="40" t="s">
        <v>59</v>
      </c>
      <c r="C54" s="39"/>
      <c r="D54" s="39"/>
      <c r="E54" s="39"/>
      <c r="F54" s="39"/>
      <c r="G54" s="39"/>
      <c r="H54" s="39"/>
      <c r="I54" s="39"/>
    </row>
    <row r="55" spans="3:9" ht="12">
      <c r="C55" s="40"/>
      <c r="D55" s="39"/>
      <c r="E55" s="39"/>
      <c r="F55" s="39"/>
      <c r="G55" s="39"/>
      <c r="H55" s="39"/>
      <c r="I55" s="39"/>
    </row>
    <row r="56" spans="2:3" ht="12">
      <c r="B56" s="28"/>
      <c r="C56" s="28"/>
    </row>
    <row r="57" spans="2:3" ht="12">
      <c r="B57" s="28"/>
      <c r="C57" s="28"/>
    </row>
    <row r="58" spans="2:3" ht="12">
      <c r="B58" s="28"/>
      <c r="C58" s="28"/>
    </row>
    <row r="59" spans="2:3" ht="12">
      <c r="B59" s="28"/>
      <c r="C59" s="28"/>
    </row>
    <row r="60" spans="2:3" ht="12">
      <c r="B60" s="28"/>
      <c r="C60" s="28"/>
    </row>
    <row r="61" spans="2:3" ht="12">
      <c r="B61" s="28"/>
      <c r="C61" s="28"/>
    </row>
    <row r="62" spans="2:3" ht="12">
      <c r="B62" s="28"/>
      <c r="C62" s="28"/>
    </row>
    <row r="63" spans="2:3" ht="12">
      <c r="B63" s="28"/>
      <c r="C63" s="28"/>
    </row>
    <row r="64" spans="2:3" ht="12">
      <c r="B64" s="28"/>
      <c r="C64" s="28"/>
    </row>
    <row r="65" spans="2:3" ht="12">
      <c r="B65" s="28"/>
      <c r="C65" s="28"/>
    </row>
    <row r="66" spans="2:3" ht="12">
      <c r="B66" s="28"/>
      <c r="C66" s="28"/>
    </row>
    <row r="67" spans="2:3" ht="12">
      <c r="B67" s="28"/>
      <c r="C67" s="28"/>
    </row>
    <row r="68" spans="2:3" ht="12">
      <c r="B68" s="28"/>
      <c r="C68" s="28"/>
    </row>
    <row r="69" spans="2:3" ht="12">
      <c r="B69" s="28"/>
      <c r="C69" s="28"/>
    </row>
    <row r="70" spans="2:3" ht="12">
      <c r="B70" s="28"/>
      <c r="C70" s="28"/>
    </row>
  </sheetData>
  <sheetProtection/>
  <mergeCells count="1">
    <mergeCell ref="A49:B4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223538415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2008-10-25T14:35:35Z</dcterms:created>
  <dcterms:modified xsi:type="dcterms:W3CDTF">2008-10-26T17:10:54Z</dcterms:modified>
  <cp:category/>
  <cp:version/>
  <cp:contentType/>
  <cp:contentStatus/>
  <cp:revision>18</cp:revision>
</cp:coreProperties>
</file>